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60" windowWidth="14100" windowHeight="795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T38" i="1"/>
  <c r="R38"/>
  <c r="Q38"/>
  <c r="I38"/>
  <c r="R37"/>
  <c r="Q37"/>
  <c r="K37"/>
  <c r="I37"/>
  <c r="T36"/>
  <c r="Q36"/>
  <c r="R36" s="1"/>
  <c r="I36"/>
  <c r="T35"/>
  <c r="Q35"/>
  <c r="R35" s="1"/>
  <c r="I35"/>
  <c r="R34"/>
  <c r="Q34"/>
  <c r="K34"/>
  <c r="I34"/>
  <c r="T33"/>
  <c r="R33"/>
  <c r="Q33"/>
  <c r="I33"/>
  <c r="T32"/>
  <c r="Q32"/>
  <c r="R32" s="1"/>
  <c r="I32"/>
  <c r="R31"/>
  <c r="Q31"/>
  <c r="K31"/>
  <c r="I31"/>
  <c r="Q30"/>
  <c r="R30" s="1"/>
  <c r="K30"/>
  <c r="I30"/>
  <c r="T29"/>
  <c r="Q29"/>
  <c r="R29" s="1"/>
  <c r="I29"/>
  <c r="T28"/>
  <c r="R28"/>
  <c r="Q28"/>
  <c r="I28"/>
  <c r="T27"/>
  <c r="Q27"/>
  <c r="R27" s="1"/>
  <c r="I27"/>
  <c r="R26"/>
  <c r="Q26"/>
  <c r="K26"/>
  <c r="I26"/>
  <c r="T25"/>
  <c r="R25"/>
  <c r="Q25"/>
  <c r="I25"/>
  <c r="T24"/>
  <c r="Q24"/>
  <c r="R24" s="1"/>
  <c r="I24"/>
  <c r="R23"/>
  <c r="Q23"/>
  <c r="K23"/>
  <c r="I23"/>
  <c r="T22"/>
  <c r="Q22"/>
  <c r="R22" s="1"/>
  <c r="I22"/>
  <c r="Q21"/>
  <c r="R21" s="1"/>
  <c r="K21"/>
  <c r="I21"/>
  <c r="R20"/>
  <c r="Q20"/>
  <c r="K20"/>
  <c r="I20"/>
  <c r="Q19"/>
  <c r="R19" s="1"/>
  <c r="K19"/>
  <c r="I19"/>
  <c r="R18"/>
  <c r="Q18"/>
  <c r="K18"/>
  <c r="I18"/>
  <c r="R17"/>
  <c r="Q17"/>
  <c r="K17"/>
  <c r="I17"/>
  <c r="T16"/>
  <c r="Q16"/>
  <c r="R16" s="1"/>
  <c r="I16"/>
  <c r="R15"/>
  <c r="Q15"/>
  <c r="K15"/>
  <c r="I15"/>
  <c r="Q14"/>
  <c r="R14" s="1"/>
  <c r="K14"/>
  <c r="I14"/>
  <c r="T13"/>
  <c r="Q13"/>
  <c r="R13" s="1"/>
  <c r="I13"/>
  <c r="D13"/>
  <c r="E13" s="1"/>
  <c r="T12"/>
  <c r="R12"/>
  <c r="Q12"/>
  <c r="I12"/>
  <c r="E12"/>
  <c r="F12" s="1"/>
  <c r="T11"/>
  <c r="R11"/>
  <c r="Q11"/>
  <c r="I11"/>
  <c r="Q10"/>
  <c r="R10" s="1"/>
  <c r="K10"/>
  <c r="I10"/>
  <c r="A10"/>
  <c r="A14" s="1"/>
  <c r="A18" s="1"/>
  <c r="A22" s="1"/>
  <c r="A26" s="1"/>
  <c r="A30" s="1"/>
  <c r="A34" s="1"/>
  <c r="A36" s="1"/>
  <c r="A38" s="1"/>
  <c r="Q9"/>
  <c r="R9" s="1"/>
  <c r="K9"/>
  <c r="I9"/>
  <c r="T8"/>
  <c r="R8"/>
  <c r="Q8"/>
  <c r="I8"/>
  <c r="R7"/>
  <c r="Q7"/>
  <c r="K7"/>
  <c r="I7"/>
  <c r="T6"/>
  <c r="R6"/>
  <c r="Q6"/>
  <c r="I6"/>
  <c r="A6"/>
  <c r="T5"/>
  <c r="Q5"/>
  <c r="R5" s="1"/>
  <c r="N5"/>
  <c r="N7" s="1"/>
  <c r="I5"/>
  <c r="E5"/>
  <c r="F5" s="1"/>
  <c r="Q4"/>
  <c r="R4" s="1"/>
  <c r="N4"/>
  <c r="N8" s="1"/>
  <c r="K4"/>
  <c r="I4"/>
  <c r="E4"/>
  <c r="N6" s="1"/>
  <c r="T3"/>
  <c r="Q3"/>
  <c r="R3" s="1"/>
  <c r="N3"/>
  <c r="E7" s="1"/>
  <c r="I3"/>
  <c r="E3"/>
  <c r="F3" s="1"/>
  <c r="B3"/>
  <c r="B4" s="1"/>
  <c r="B5" s="1"/>
  <c r="B6" s="1"/>
  <c r="B7" s="1"/>
  <c r="B8" s="1"/>
  <c r="B9" s="1"/>
  <c r="B10" s="1"/>
  <c r="T2"/>
  <c r="Q2"/>
  <c r="R2" s="1"/>
  <c r="N2"/>
  <c r="E6" s="1"/>
  <c r="I2"/>
  <c r="E2"/>
  <c r="E8" s="1"/>
  <c r="W10" l="1"/>
  <c r="O6"/>
  <c r="W8"/>
  <c r="M10"/>
  <c r="B11"/>
  <c r="D10"/>
  <c r="N12"/>
  <c r="F8"/>
  <c r="K8" s="1"/>
  <c r="E10"/>
  <c r="F6"/>
  <c r="K6" s="1"/>
  <c r="W9"/>
  <c r="F7"/>
  <c r="W11"/>
  <c r="E11"/>
  <c r="O8"/>
  <c r="O7"/>
  <c r="T7" s="1"/>
  <c r="N10"/>
  <c r="N17"/>
  <c r="F13"/>
  <c r="E9"/>
  <c r="N9"/>
  <c r="D16"/>
  <c r="N16"/>
  <c r="F2"/>
  <c r="O2"/>
  <c r="O3"/>
  <c r="K3" s="1"/>
  <c r="F4"/>
  <c r="O4"/>
  <c r="O5"/>
  <c r="K5" s="1"/>
  <c r="O9" l="1"/>
  <c r="N13"/>
  <c r="N21"/>
  <c r="O17"/>
  <c r="D17"/>
  <c r="E16"/>
  <c r="N11"/>
  <c r="F9"/>
  <c r="E14"/>
  <c r="O10"/>
  <c r="T10" s="1"/>
  <c r="W14"/>
  <c r="W12"/>
  <c r="F10"/>
  <c r="E15"/>
  <c r="O12"/>
  <c r="K12" s="1"/>
  <c r="B12"/>
  <c r="D11"/>
  <c r="M11"/>
  <c r="T4"/>
  <c r="K2"/>
  <c r="E19"/>
  <c r="O16"/>
  <c r="F11"/>
  <c r="N14"/>
  <c r="O14" l="1"/>
  <c r="E18"/>
  <c r="W16"/>
  <c r="W18"/>
  <c r="F14"/>
  <c r="W13"/>
  <c r="W15"/>
  <c r="O11"/>
  <c r="D20"/>
  <c r="E17"/>
  <c r="N25"/>
  <c r="O21"/>
  <c r="T9"/>
  <c r="W21"/>
  <c r="W23"/>
  <c r="F19"/>
  <c r="B13"/>
  <c r="M12"/>
  <c r="W19"/>
  <c r="F15"/>
  <c r="W17"/>
  <c r="N20"/>
  <c r="F16"/>
  <c r="K16" s="1"/>
  <c r="N15"/>
  <c r="O13"/>
  <c r="K13" s="1"/>
  <c r="K11"/>
  <c r="N18" l="1"/>
  <c r="O15"/>
  <c r="T15" s="1"/>
  <c r="N24"/>
  <c r="O20"/>
  <c r="B14"/>
  <c r="M13"/>
  <c r="N27"/>
  <c r="O25"/>
  <c r="D21"/>
  <c r="E20"/>
  <c r="T14"/>
  <c r="F17"/>
  <c r="T17" s="1"/>
  <c r="N19"/>
  <c r="W22"/>
  <c r="F18"/>
  <c r="W20"/>
  <c r="O19" l="1"/>
  <c r="T19" s="1"/>
  <c r="N22"/>
  <c r="E21"/>
  <c r="D24"/>
  <c r="W29"/>
  <c r="O27"/>
  <c r="W31"/>
  <c r="M14"/>
  <c r="B15"/>
  <c r="D14"/>
  <c r="E27"/>
  <c r="O24"/>
  <c r="E22"/>
  <c r="O18"/>
  <c r="T18" s="1"/>
  <c r="F20"/>
  <c r="E23"/>
  <c r="T20"/>
  <c r="E26" l="1"/>
  <c r="F22"/>
  <c r="N30"/>
  <c r="F27"/>
  <c r="K27" s="1"/>
  <c r="B16"/>
  <c r="D15"/>
  <c r="M15"/>
  <c r="N23"/>
  <c r="F21"/>
  <c r="T21" s="1"/>
  <c r="W27"/>
  <c r="F23"/>
  <c r="W25"/>
  <c r="D25"/>
  <c r="E24"/>
  <c r="W24"/>
  <c r="O22"/>
  <c r="W26"/>
  <c r="D28" l="1"/>
  <c r="E25"/>
  <c r="M16"/>
  <c r="B17"/>
  <c r="O30"/>
  <c r="E34"/>
  <c r="W30"/>
  <c r="F26"/>
  <c r="W28"/>
  <c r="N28"/>
  <c r="F24"/>
  <c r="K24" s="1"/>
  <c r="N26"/>
  <c r="O23"/>
  <c r="T23" s="1"/>
  <c r="K22"/>
  <c r="D29" l="1"/>
  <c r="E28"/>
  <c r="E30"/>
  <c r="O26"/>
  <c r="T26" s="1"/>
  <c r="E31"/>
  <c r="O28"/>
  <c r="W36"/>
  <c r="F34"/>
  <c r="B18"/>
  <c r="M17"/>
  <c r="F25"/>
  <c r="K25" s="1"/>
  <c r="N29"/>
  <c r="E29" l="1"/>
  <c r="D32"/>
  <c r="N31"/>
  <c r="O29"/>
  <c r="B19"/>
  <c r="D18"/>
  <c r="M18"/>
  <c r="W35"/>
  <c r="F31"/>
  <c r="W33"/>
  <c r="W32"/>
  <c r="W34"/>
  <c r="F30"/>
  <c r="T30" s="1"/>
  <c r="F28"/>
  <c r="K28" s="1"/>
  <c r="N32"/>
  <c r="E35" l="1"/>
  <c r="O32"/>
  <c r="M19"/>
  <c r="B20"/>
  <c r="D19"/>
  <c r="N34"/>
  <c r="O31"/>
  <c r="T31" s="1"/>
  <c r="N33"/>
  <c r="F29"/>
  <c r="K29" s="1"/>
  <c r="D33"/>
  <c r="E33" s="1"/>
  <c r="E32"/>
  <c r="E36" l="1"/>
  <c r="F32"/>
  <c r="K32" s="1"/>
  <c r="N37"/>
  <c r="F35"/>
  <c r="F33"/>
  <c r="E37"/>
  <c r="F37" s="1"/>
  <c r="N35"/>
  <c r="O33"/>
  <c r="N36"/>
  <c r="O34"/>
  <c r="T34" s="1"/>
  <c r="B21"/>
  <c r="M20"/>
  <c r="B22" l="1"/>
  <c r="M21"/>
  <c r="O36"/>
  <c r="W38"/>
  <c r="O35"/>
  <c r="W37"/>
  <c r="N38"/>
  <c r="O38" s="1"/>
  <c r="O37"/>
  <c r="T37" s="1"/>
  <c r="E38"/>
  <c r="F38" s="1"/>
  <c r="K38" s="1"/>
  <c r="F36"/>
  <c r="K36" s="1"/>
  <c r="K33"/>
  <c r="K35"/>
  <c r="M22" l="1"/>
  <c r="B23"/>
  <c r="D22"/>
  <c r="B24" l="1"/>
  <c r="D23"/>
  <c r="M23"/>
  <c r="M24" l="1"/>
  <c r="B25"/>
  <c r="B26" l="1"/>
  <c r="M25"/>
  <c r="B27" l="1"/>
  <c r="D26"/>
  <c r="M26"/>
  <c r="M27" l="1"/>
  <c r="B28"/>
  <c r="D27"/>
  <c r="B29" l="1"/>
  <c r="M28"/>
  <c r="B30" l="1"/>
  <c r="M29"/>
  <c r="M30" l="1"/>
  <c r="B31"/>
  <c r="D30"/>
  <c r="B32" l="1"/>
  <c r="D31"/>
  <c r="M31"/>
  <c r="M32" l="1"/>
  <c r="B33"/>
  <c r="B34" l="1"/>
  <c r="M33"/>
  <c r="B35" l="1"/>
  <c r="D34"/>
  <c r="M34"/>
  <c r="B36" l="1"/>
  <c r="M35"/>
  <c r="D35"/>
  <c r="M36" l="1"/>
  <c r="B37"/>
  <c r="D36"/>
  <c r="D37" l="1"/>
  <c r="B38"/>
  <c r="M37"/>
  <c r="D38" l="1"/>
  <c r="M38"/>
</calcChain>
</file>

<file path=xl/sharedStrings.xml><?xml version="1.0" encoding="utf-8"?>
<sst xmlns="http://schemas.openxmlformats.org/spreadsheetml/2006/main" count="74" uniqueCount="39">
  <si>
    <t>N°Séance</t>
  </si>
  <si>
    <t>N° Matches</t>
  </si>
  <si>
    <t>Horaire prévis.</t>
  </si>
  <si>
    <t>Joueur</t>
  </si>
  <si>
    <t>Catég.</t>
  </si>
  <si>
    <t>Pts</t>
  </si>
  <si>
    <t>Rep</t>
  </si>
  <si>
    <t>Moy</t>
  </si>
  <si>
    <t>Sér</t>
  </si>
  <si>
    <t>Rés.</t>
  </si>
  <si>
    <t>Match sur 3,10m</t>
  </si>
  <si>
    <t>Remarques</t>
  </si>
  <si>
    <t>Arbitres</t>
  </si>
  <si>
    <t>8h30</t>
  </si>
  <si>
    <t>Club</t>
  </si>
  <si>
    <t>9h30</t>
  </si>
  <si>
    <t>10h30</t>
  </si>
  <si>
    <t>P1</t>
  </si>
  <si>
    <t>P3</t>
  </si>
  <si>
    <t>Perdants</t>
  </si>
  <si>
    <t>P2</t>
  </si>
  <si>
    <t>P4</t>
  </si>
  <si>
    <t>éliminés</t>
  </si>
  <si>
    <t>11h30</t>
  </si>
  <si>
    <t>V1</t>
  </si>
  <si>
    <t>V3</t>
  </si>
  <si>
    <t>V2</t>
  </si>
  <si>
    <t>V4</t>
  </si>
  <si>
    <t>12h30</t>
  </si>
  <si>
    <t>13h30</t>
  </si>
  <si>
    <t>14h30</t>
  </si>
  <si>
    <t>15h30</t>
  </si>
  <si>
    <t>16h30</t>
  </si>
  <si>
    <t>17h30</t>
  </si>
  <si>
    <t>x</t>
  </si>
  <si>
    <t>14h45</t>
  </si>
  <si>
    <t>16h00</t>
  </si>
  <si>
    <r>
      <t>3</t>
    </r>
    <r>
      <rPr>
        <b/>
        <vertAlign val="superscript"/>
        <sz val="9"/>
        <rFont val="Arial"/>
        <family val="2"/>
      </rPr>
      <t>ème</t>
    </r>
    <r>
      <rPr>
        <b/>
        <sz val="9"/>
        <rFont val="Arial"/>
        <family val="2"/>
      </rPr>
      <t xml:space="preserve"> ou 4</t>
    </r>
    <r>
      <rPr>
        <b/>
        <vertAlign val="superscript"/>
        <sz val="9"/>
        <rFont val="Arial"/>
        <family val="2"/>
      </rPr>
      <t>ème</t>
    </r>
  </si>
  <si>
    <r>
      <t>V=1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>, P=2</t>
    </r>
    <r>
      <rPr>
        <b/>
        <vertAlign val="superscript"/>
        <sz val="9"/>
        <rFont val="Arial"/>
        <family val="2"/>
      </rPr>
      <t>ème</t>
    </r>
  </si>
</sst>
</file>

<file path=xl/styles.xml><?xml version="1.0" encoding="utf-8"?>
<styleSheet xmlns="http://schemas.openxmlformats.org/spreadsheetml/2006/main">
  <numFmts count="1">
    <numFmt numFmtId="164" formatCode="h:mm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 applyProtection="1">
      <alignment horizontal="center" vertical="center"/>
    </xf>
    <xf numFmtId="0" fontId="0" fillId="0" borderId="6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0" fillId="0" borderId="10" xfId="0" applyNumberForma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" fontId="0" fillId="0" borderId="11" xfId="0" applyNumberFormat="1" applyBorder="1" applyAlignment="1" applyProtection="1">
      <alignment vertical="center"/>
      <protection locked="0"/>
    </xf>
    <xf numFmtId="2" fontId="0" fillId="0" borderId="11" xfId="0" applyNumberFormat="1" applyBorder="1" applyAlignment="1">
      <alignment vertical="center"/>
    </xf>
    <xf numFmtId="1" fontId="0" fillId="0" borderId="13" xfId="0" applyNumberFormat="1" applyBorder="1" applyAlignment="1" applyProtection="1">
      <alignment vertical="center"/>
      <protection locked="0"/>
    </xf>
    <xf numFmtId="1" fontId="0" fillId="0" borderId="14" xfId="0" applyNumberFormat="1" applyBorder="1" applyAlignment="1" applyProtection="1">
      <alignment horizontal="center" vertical="center"/>
    </xf>
    <xf numFmtId="0" fontId="5" fillId="0" borderId="15" xfId="0" applyFont="1" applyBorder="1" applyAlignment="1">
      <alignment horizontal="center" vertical="center"/>
    </xf>
    <xf numFmtId="1" fontId="0" fillId="0" borderId="10" xfId="0" applyNumberFormat="1" applyBorder="1" applyAlignment="1" applyProtection="1">
      <alignment vertical="center"/>
    </xf>
    <xf numFmtId="2" fontId="0" fillId="0" borderId="10" xfId="0" applyNumberFormat="1" applyBorder="1" applyAlignment="1">
      <alignment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164" fontId="0" fillId="0" borderId="18" xfId="0" applyNumberForma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1" fontId="0" fillId="0" borderId="12" xfId="0" applyNumberFormat="1" applyBorder="1" applyAlignment="1" applyProtection="1">
      <alignment vertical="center"/>
      <protection locked="0"/>
    </xf>
    <xf numFmtId="2" fontId="0" fillId="0" borderId="12" xfId="0" applyNumberFormat="1" applyBorder="1" applyAlignment="1">
      <alignment vertical="center"/>
    </xf>
    <xf numFmtId="1" fontId="0" fillId="0" borderId="19" xfId="0" applyNumberFormat="1" applyBorder="1" applyAlignment="1" applyProtection="1">
      <alignment vertical="center"/>
      <protection locked="0"/>
    </xf>
    <xf numFmtId="1" fontId="0" fillId="0" borderId="20" xfId="0" applyNumberFormat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1" fontId="0" fillId="0" borderId="12" xfId="0" applyNumberFormat="1" applyBorder="1" applyAlignment="1" applyProtection="1">
      <alignment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164" fontId="0" fillId="0" borderId="23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4" fontId="0" fillId="0" borderId="26" xfId="0" applyNumberFormat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1" fontId="0" fillId="0" borderId="27" xfId="0" applyNumberFormat="1" applyBorder="1" applyAlignment="1" applyProtection="1">
      <alignment vertical="center"/>
      <protection locked="0"/>
    </xf>
    <xf numFmtId="2" fontId="0" fillId="0" borderId="18" xfId="0" applyNumberFormat="1" applyBorder="1" applyAlignment="1">
      <alignment vertical="center"/>
    </xf>
    <xf numFmtId="1" fontId="0" fillId="0" borderId="28" xfId="0" applyNumberFormat="1" applyBorder="1" applyAlignment="1" applyProtection="1">
      <alignment vertical="center"/>
      <protection locked="0"/>
    </xf>
    <xf numFmtId="1" fontId="0" fillId="0" borderId="29" xfId="0" applyNumberFormat="1" applyBorder="1" applyAlignment="1" applyProtection="1">
      <alignment horizontal="center" vertical="center"/>
    </xf>
    <xf numFmtId="0" fontId="0" fillId="0" borderId="24" xfId="0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1" fontId="0" fillId="0" borderId="18" xfId="0" applyNumberFormat="1" applyBorder="1" applyAlignment="1" applyProtection="1">
      <alignment vertical="center"/>
    </xf>
    <xf numFmtId="1" fontId="0" fillId="0" borderId="31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1" fontId="0" fillId="0" borderId="18" xfId="0" applyNumberFormat="1" applyBorder="1" applyAlignment="1" applyProtection="1">
      <alignment vertical="center"/>
      <protection locked="0"/>
    </xf>
    <xf numFmtId="1" fontId="0" fillId="0" borderId="34" xfId="0" applyNumberFormat="1" applyBorder="1" applyAlignment="1" applyProtection="1">
      <alignment vertical="center"/>
      <protection locked="0"/>
    </xf>
    <xf numFmtId="0" fontId="0" fillId="0" borderId="35" xfId="0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38" xfId="0" applyBorder="1" applyAlignment="1" applyProtection="1">
      <alignment horizontal="center" vertical="center"/>
      <protection locked="0"/>
    </xf>
    <xf numFmtId="0" fontId="4" fillId="0" borderId="3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2" fontId="0" fillId="0" borderId="27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1" fontId="0" fillId="0" borderId="27" xfId="0" applyNumberFormat="1" applyBorder="1" applyAlignment="1" applyProtection="1">
      <alignment vertical="center"/>
    </xf>
    <xf numFmtId="0" fontId="0" fillId="0" borderId="41" xfId="0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39" xfId="0" applyBorder="1" applyAlignment="1" applyProtection="1">
      <alignment horizontal="center" vertical="center"/>
      <protection locked="0"/>
    </xf>
    <xf numFmtId="1" fontId="0" fillId="0" borderId="26" xfId="0" applyNumberFormat="1" applyBorder="1" applyAlignment="1" applyProtection="1">
      <alignment vertical="center"/>
      <protection locked="0"/>
    </xf>
    <xf numFmtId="1" fontId="0" fillId="0" borderId="43" xfId="0" applyNumberFormat="1" applyBorder="1" applyAlignment="1" applyProtection="1">
      <alignment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4" fillId="0" borderId="4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" fontId="0" fillId="0" borderId="23" xfId="0" applyNumberFormat="1" applyBorder="1" applyAlignment="1" applyProtection="1">
      <alignment vertical="center"/>
      <protection locked="0"/>
    </xf>
    <xf numFmtId="1" fontId="0" fillId="0" borderId="45" xfId="0" applyNumberFormat="1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8" fillId="0" borderId="4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1" fontId="0" fillId="0" borderId="47" xfId="0" applyNumberFormat="1" applyBorder="1" applyAlignment="1" applyProtection="1">
      <alignment vertical="center"/>
      <protection locked="0"/>
    </xf>
    <xf numFmtId="1" fontId="0" fillId="0" borderId="48" xfId="0" applyNumberFormat="1" applyBorder="1" applyAlignment="1" applyProtection="1">
      <alignment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164" fontId="0" fillId="0" borderId="3" xfId="0" applyNumberFormat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center" vertical="center"/>
    </xf>
    <xf numFmtId="1" fontId="0" fillId="0" borderId="3" xfId="0" applyNumberFormat="1" applyBorder="1" applyAlignment="1" applyProtection="1">
      <alignment vertical="center"/>
      <protection locked="0"/>
    </xf>
    <xf numFmtId="2" fontId="0" fillId="0" borderId="3" xfId="0" applyNumberFormat="1" applyBorder="1" applyAlignment="1">
      <alignment vertical="center"/>
    </xf>
    <xf numFmtId="1" fontId="0" fillId="0" borderId="4" xfId="0" applyNumberFormat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" fontId="0" fillId="0" borderId="7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8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" fillId="0" borderId="27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lard-Club/Desktop/Ranking%20Ligue%20Libre%202016-2017%20T2%20ARCACHON%20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_emploi"/>
      <sheetName val="Joueurs"/>
      <sheetName val="Rapport Directeur de Jeu"/>
      <sheetName val="Compétition"/>
      <sheetName val="Résultats"/>
      <sheetName val="Annexes"/>
      <sheetName val="Inter"/>
      <sheetName val="Modèles"/>
    </sheetNames>
    <sheetDataSet>
      <sheetData sheetId="0"/>
      <sheetData sheetId="1">
        <row r="16">
          <cell r="A16">
            <v>1</v>
          </cell>
          <cell r="B16" t="str">
            <v>Meyniel Jean Michel</v>
          </cell>
        </row>
        <row r="17">
          <cell r="A17">
            <v>2</v>
          </cell>
          <cell r="B17" t="str">
            <v>Plan Jean Michel</v>
          </cell>
        </row>
        <row r="18">
          <cell r="A18">
            <v>3</v>
          </cell>
          <cell r="B18" t="str">
            <v>Nicolo Alain</v>
          </cell>
        </row>
        <row r="19">
          <cell r="A19">
            <v>4</v>
          </cell>
          <cell r="B19" t="str">
            <v>Planchard Leatitia</v>
          </cell>
        </row>
        <row r="20">
          <cell r="A20">
            <v>5</v>
          </cell>
          <cell r="B20" t="str">
            <v>Bérard Michel</v>
          </cell>
        </row>
        <row r="21">
          <cell r="A21">
            <v>6</v>
          </cell>
          <cell r="B21" t="str">
            <v>Bonnet Jean-Michel</v>
          </cell>
          <cell r="AA21">
            <v>2</v>
          </cell>
        </row>
        <row r="22">
          <cell r="A22">
            <v>7</v>
          </cell>
          <cell r="B22" t="str">
            <v>Doré Rémy</v>
          </cell>
        </row>
        <row r="23">
          <cell r="A23">
            <v>8</v>
          </cell>
          <cell r="B23" t="str">
            <v>Sencey Christian</v>
          </cell>
        </row>
        <row r="24">
          <cell r="A24">
            <v>9</v>
          </cell>
          <cell r="B24" t="str">
            <v>Maubaret Jean-Bernard</v>
          </cell>
        </row>
        <row r="25">
          <cell r="A25">
            <v>10</v>
          </cell>
          <cell r="B25" t="str">
            <v>Dajean Serge</v>
          </cell>
        </row>
        <row r="26">
          <cell r="A26">
            <v>11</v>
          </cell>
          <cell r="B26" t="str">
            <v>Golse Éric</v>
          </cell>
        </row>
        <row r="27">
          <cell r="A27">
            <v>12</v>
          </cell>
          <cell r="B27" t="str">
            <v>Viaud Philippe</v>
          </cell>
        </row>
        <row r="28">
          <cell r="A28">
            <v>13</v>
          </cell>
          <cell r="B28" t="str">
            <v>Planchard André</v>
          </cell>
        </row>
        <row r="29">
          <cell r="A29">
            <v>14</v>
          </cell>
          <cell r="B29" t="str">
            <v>Barrere Roland</v>
          </cell>
        </row>
        <row r="30">
          <cell r="A30">
            <v>15</v>
          </cell>
          <cell r="B30" t="str">
            <v>Clerc Jean-Paul</v>
          </cell>
        </row>
        <row r="31">
          <cell r="A31">
            <v>16</v>
          </cell>
          <cell r="B31" t="str">
            <v>Joanidis Philippe</v>
          </cell>
        </row>
        <row r="32">
          <cell r="A32">
            <v>17</v>
          </cell>
          <cell r="B32" t="str">
            <v>Charlet Jean-Pierre</v>
          </cell>
        </row>
        <row r="33">
          <cell r="A33">
            <v>18</v>
          </cell>
          <cell r="B33" t="str">
            <v>Mongelard Marc</v>
          </cell>
        </row>
        <row r="34">
          <cell r="A34">
            <v>19</v>
          </cell>
          <cell r="B34" t="str">
            <v>Lalanne Bernard</v>
          </cell>
        </row>
        <row r="35">
          <cell r="A35">
            <v>20</v>
          </cell>
          <cell r="B35" t="str">
            <v>Duchamp François</v>
          </cell>
        </row>
      </sheetData>
      <sheetData sheetId="2"/>
      <sheetData sheetId="3"/>
      <sheetData sheetId="4"/>
      <sheetData sheetId="5">
        <row r="1">
          <cell r="A1" t="str">
            <v>Barrere Roland</v>
          </cell>
          <cell r="B1" t="str">
            <v>146622I</v>
          </cell>
          <cell r="C1" t="str">
            <v>Gradignan</v>
          </cell>
          <cell r="E1" t="str">
            <v>R2</v>
          </cell>
          <cell r="F1">
            <v>0</v>
          </cell>
          <cell r="G1">
            <v>0</v>
          </cell>
        </row>
        <row r="2">
          <cell r="A2" t="str">
            <v>Bérard Michel</v>
          </cell>
          <cell r="B2" t="str">
            <v>151573D</v>
          </cell>
          <cell r="C2" t="str">
            <v>Pardies</v>
          </cell>
          <cell r="E2" t="str">
            <v>R4</v>
          </cell>
          <cell r="F2">
            <v>0.63</v>
          </cell>
          <cell r="G2">
            <v>8</v>
          </cell>
        </row>
        <row r="3">
          <cell r="A3" t="str">
            <v>Bonnet Jean-Michel</v>
          </cell>
          <cell r="B3" t="str">
            <v>147217T</v>
          </cell>
          <cell r="C3" t="str">
            <v>Arcachon</v>
          </cell>
          <cell r="E3" t="str">
            <v>R3</v>
          </cell>
          <cell r="F3">
            <v>1.71</v>
          </cell>
          <cell r="G3">
            <v>0</v>
          </cell>
        </row>
        <row r="4">
          <cell r="A4" t="str">
            <v>Charlet Jean-Pierre</v>
          </cell>
          <cell r="B4" t="str">
            <v>113108I</v>
          </cell>
          <cell r="C4" t="str">
            <v>Marmande</v>
          </cell>
          <cell r="E4" t="str">
            <v>R2</v>
          </cell>
          <cell r="F4">
            <v>3.22</v>
          </cell>
          <cell r="G4">
            <v>9</v>
          </cell>
        </row>
        <row r="5">
          <cell r="A5" t="str">
            <v>Clerc Jean-Paul</v>
          </cell>
          <cell r="B5" t="str">
            <v>100209F</v>
          </cell>
          <cell r="C5" t="str">
            <v>Gradignan</v>
          </cell>
          <cell r="E5" t="str">
            <v>R2</v>
          </cell>
          <cell r="F5">
            <v>2.0699999999999998</v>
          </cell>
          <cell r="G5">
            <v>0</v>
          </cell>
        </row>
        <row r="6">
          <cell r="A6" t="str">
            <v>Dajean Serge</v>
          </cell>
          <cell r="B6" t="str">
            <v>111500M</v>
          </cell>
          <cell r="C6" t="str">
            <v>Gradignan</v>
          </cell>
          <cell r="E6" t="str">
            <v>R3</v>
          </cell>
          <cell r="F6">
            <v>1.28</v>
          </cell>
          <cell r="G6">
            <v>5</v>
          </cell>
        </row>
        <row r="7">
          <cell r="A7" t="str">
            <v>Doré Rémy</v>
          </cell>
          <cell r="B7" t="str">
            <v>011566W</v>
          </cell>
          <cell r="C7" t="str">
            <v>Arcachon</v>
          </cell>
          <cell r="E7" t="str">
            <v>R3</v>
          </cell>
          <cell r="F7">
            <v>1.74</v>
          </cell>
          <cell r="G7">
            <v>0</v>
          </cell>
        </row>
        <row r="8">
          <cell r="A8" t="str">
            <v>Duchamp François</v>
          </cell>
          <cell r="B8" t="str">
            <v>022045X</v>
          </cell>
          <cell r="C8" t="str">
            <v>Marmande</v>
          </cell>
          <cell r="E8" t="str">
            <v>N1</v>
          </cell>
          <cell r="F8">
            <v>11.52</v>
          </cell>
          <cell r="G8">
            <v>0</v>
          </cell>
        </row>
        <row r="9">
          <cell r="A9" t="str">
            <v>Golse Éric</v>
          </cell>
          <cell r="B9" t="str">
            <v>148807X</v>
          </cell>
          <cell r="C9" t="str">
            <v>Agen</v>
          </cell>
          <cell r="E9" t="str">
            <v>R3</v>
          </cell>
          <cell r="F9">
            <v>2.2799999999999998</v>
          </cell>
          <cell r="G9">
            <v>5</v>
          </cell>
        </row>
        <row r="10">
          <cell r="A10" t="str">
            <v>Joanidis Philippe</v>
          </cell>
          <cell r="B10" t="str">
            <v>111832G</v>
          </cell>
          <cell r="C10" t="str">
            <v>Gradignan</v>
          </cell>
          <cell r="E10" t="str">
            <v>R2</v>
          </cell>
          <cell r="F10">
            <v>2.25</v>
          </cell>
          <cell r="G10">
            <v>8</v>
          </cell>
        </row>
        <row r="11">
          <cell r="A11" t="str">
            <v>Lalanne Bernard</v>
          </cell>
          <cell r="B11" t="str">
            <v>100146U</v>
          </cell>
          <cell r="C11" t="str">
            <v>Cestas</v>
          </cell>
          <cell r="E11" t="str">
            <v>R1</v>
          </cell>
          <cell r="F11">
            <v>3.56</v>
          </cell>
          <cell r="G11">
            <v>18</v>
          </cell>
        </row>
        <row r="12">
          <cell r="A12" t="str">
            <v>Maubaret Jean-Bernard</v>
          </cell>
          <cell r="B12" t="str">
            <v>132986W</v>
          </cell>
          <cell r="C12" t="str">
            <v>Mont de Marsan</v>
          </cell>
          <cell r="E12" t="str">
            <v>R3</v>
          </cell>
          <cell r="F12">
            <v>1.99</v>
          </cell>
          <cell r="G12">
            <v>0</v>
          </cell>
        </row>
        <row r="13">
          <cell r="A13" t="str">
            <v>Meyniel Jean Michel</v>
          </cell>
          <cell r="B13" t="str">
            <v>145423M</v>
          </cell>
          <cell r="C13" t="str">
            <v>Gradignan</v>
          </cell>
          <cell r="E13" t="str">
            <v>R4</v>
          </cell>
          <cell r="F13">
            <v>0</v>
          </cell>
          <cell r="G13">
            <v>0</v>
          </cell>
        </row>
        <row r="14">
          <cell r="A14" t="str">
            <v>Mongelard Marc</v>
          </cell>
          <cell r="B14" t="str">
            <v>113110K</v>
          </cell>
          <cell r="C14" t="str">
            <v>Agen</v>
          </cell>
          <cell r="E14" t="str">
            <v>R1</v>
          </cell>
          <cell r="F14">
            <v>3.61</v>
          </cell>
          <cell r="G14">
            <v>12</v>
          </cell>
        </row>
        <row r="15">
          <cell r="A15" t="str">
            <v>Nicolo Alain</v>
          </cell>
          <cell r="B15" t="str">
            <v>155586Q</v>
          </cell>
          <cell r="C15" t="str">
            <v>Arcachon</v>
          </cell>
          <cell r="E15" t="str">
            <v>R4</v>
          </cell>
          <cell r="F15">
            <v>1</v>
          </cell>
          <cell r="G15">
            <v>0</v>
          </cell>
        </row>
        <row r="16">
          <cell r="A16" t="str">
            <v>Plan Jean Michel</v>
          </cell>
          <cell r="B16" t="str">
            <v>159209D</v>
          </cell>
          <cell r="C16" t="str">
            <v>Arcachon</v>
          </cell>
          <cell r="E16" t="str">
            <v>R4</v>
          </cell>
          <cell r="F16">
            <v>0</v>
          </cell>
          <cell r="G16">
            <v>0</v>
          </cell>
        </row>
        <row r="17">
          <cell r="A17" t="str">
            <v>Planchard André</v>
          </cell>
          <cell r="B17" t="str">
            <v>155241Q</v>
          </cell>
          <cell r="C17" t="str">
            <v>Pardies</v>
          </cell>
          <cell r="E17" t="str">
            <v>R3</v>
          </cell>
          <cell r="F17">
            <v>1.76</v>
          </cell>
          <cell r="G17">
            <v>13</v>
          </cell>
        </row>
        <row r="18">
          <cell r="A18" t="str">
            <v>Planchard Leatitia</v>
          </cell>
          <cell r="B18" t="str">
            <v>155240P</v>
          </cell>
          <cell r="C18" t="str">
            <v>Pardies</v>
          </cell>
          <cell r="E18" t="str">
            <v>R4</v>
          </cell>
          <cell r="F18">
            <v>0.39</v>
          </cell>
          <cell r="G18">
            <v>5</v>
          </cell>
        </row>
        <row r="19">
          <cell r="A19" t="str">
            <v>Sencey Christian</v>
          </cell>
          <cell r="B19" t="str">
            <v>011414A</v>
          </cell>
          <cell r="C19" t="str">
            <v>Cestas</v>
          </cell>
          <cell r="E19" t="str">
            <v>R3</v>
          </cell>
          <cell r="F19">
            <v>1.93</v>
          </cell>
          <cell r="G19">
            <v>0</v>
          </cell>
        </row>
        <row r="20">
          <cell r="A20" t="str">
            <v>Viaud Philippe</v>
          </cell>
          <cell r="B20" t="str">
            <v>145422E</v>
          </cell>
          <cell r="C20" t="str">
            <v>Gradignan</v>
          </cell>
          <cell r="E20" t="str">
            <v>R3</v>
          </cell>
          <cell r="F20">
            <v>1.29</v>
          </cell>
          <cell r="G20">
            <v>13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topLeftCell="E1" workbookViewId="0">
      <selection activeCell="E9" sqref="E9"/>
    </sheetView>
  </sheetViews>
  <sheetFormatPr baseColWidth="10" defaultRowHeight="15"/>
  <cols>
    <col min="3" max="3" width="6.375" customWidth="1"/>
    <col min="4" max="4" width="4.5" customWidth="1"/>
    <col min="5" max="5" width="16.375" customWidth="1"/>
    <col min="6" max="7" width="6.125" customWidth="1"/>
    <col min="8" max="8" width="5.75" customWidth="1"/>
    <col min="9" max="9" width="4.875" customWidth="1"/>
    <col min="10" max="10" width="4.5" customWidth="1"/>
    <col min="11" max="11" width="6.375" customWidth="1"/>
    <col min="12" max="12" width="3.25" customWidth="1"/>
    <col min="13" max="13" width="6.625" customWidth="1"/>
    <col min="14" max="14" width="13.375" customWidth="1"/>
    <col min="15" max="15" width="4" customWidth="1"/>
    <col min="16" max="16" width="6" customWidth="1"/>
    <col min="17" max="17" width="6.125" customWidth="1"/>
    <col min="18" max="19" width="5.625" customWidth="1"/>
    <col min="20" max="20" width="6.125" customWidth="1"/>
    <col min="21" max="21" width="5" customWidth="1"/>
  </cols>
  <sheetData>
    <row r="1" spans="1:23" ht="23.25" thickBot="1">
      <c r="A1" s="1" t="s">
        <v>0</v>
      </c>
      <c r="B1" s="2" t="s">
        <v>1</v>
      </c>
      <c r="C1" s="3" t="s">
        <v>2</v>
      </c>
      <c r="D1" s="4" t="s">
        <v>3</v>
      </c>
      <c r="E1" s="5"/>
      <c r="F1" s="6" t="s">
        <v>4</v>
      </c>
      <c r="G1" s="7" t="s">
        <v>5</v>
      </c>
      <c r="H1" s="7" t="s">
        <v>6</v>
      </c>
      <c r="I1" s="8" t="s">
        <v>7</v>
      </c>
      <c r="J1" s="9" t="s">
        <v>8</v>
      </c>
      <c r="K1" s="10" t="s">
        <v>9</v>
      </c>
      <c r="L1" s="11"/>
      <c r="M1" s="5" t="s">
        <v>3</v>
      </c>
      <c r="N1" s="12"/>
      <c r="O1" s="6" t="s">
        <v>4</v>
      </c>
      <c r="P1" s="7" t="s">
        <v>5</v>
      </c>
      <c r="Q1" s="7" t="s">
        <v>6</v>
      </c>
      <c r="R1" s="8" t="s">
        <v>7</v>
      </c>
      <c r="S1" s="9" t="s">
        <v>8</v>
      </c>
      <c r="T1" s="10" t="s">
        <v>9</v>
      </c>
      <c r="U1" s="13" t="s">
        <v>10</v>
      </c>
      <c r="V1" s="14" t="s">
        <v>11</v>
      </c>
      <c r="W1" s="14" t="s">
        <v>12</v>
      </c>
    </row>
    <row r="2" spans="1:23">
      <c r="A2" s="15">
        <v>1</v>
      </c>
      <c r="B2" s="16">
        <v>1</v>
      </c>
      <c r="C2" s="17" t="s">
        <v>13</v>
      </c>
      <c r="D2" s="18">
        <v>1</v>
      </c>
      <c r="E2" s="19" t="str">
        <f>VLOOKUP(D2,[1]Joueurs!$A$16:$B$91,2,FALSE)</f>
        <v>Meyniel Jean Michel</v>
      </c>
      <c r="F2" s="20" t="str">
        <f>IF(ISNA(VLOOKUP(E2,[1]Annexes!$A$1:$G$136,5,FALSE)),"",VLOOKUP(E2,[1]Annexes!$A$1:$G$136,5,FALSE))</f>
        <v>R4</v>
      </c>
      <c r="G2" s="21">
        <v>27</v>
      </c>
      <c r="H2" s="21">
        <v>30</v>
      </c>
      <c r="I2" s="22">
        <f>IF(ISBLANK(H2),"",ROUNDDOWN(G2/H2,[1]Joueurs!$AA$21))</f>
        <v>0.9</v>
      </c>
      <c r="J2" s="23">
        <v>4</v>
      </c>
      <c r="K2" s="24" t="str">
        <f t="shared" ref="K2:K38" si="0">IF(ISBLANK(P2),"",IF(G2&gt;P2,IF(F2&gt;O2,"VP","V"),"D"))</f>
        <v>V</v>
      </c>
      <c r="L2" s="11"/>
      <c r="M2" s="25">
        <v>3</v>
      </c>
      <c r="N2" s="122" t="str">
        <f>VLOOKUP(M2,[1]Joueurs!$A$16:$B$91,2,FALSE)</f>
        <v>Nicolo Alain</v>
      </c>
      <c r="O2" s="20" t="str">
        <f>IF(ISNA(VLOOKUP(N2,[1]Annexes!$A$1:$G$136,5,FALSE)),"",VLOOKUP(N2,[1]Annexes!$A$1:$G$136,5,FALSE))</f>
        <v>R4</v>
      </c>
      <c r="P2" s="21">
        <v>24</v>
      </c>
      <c r="Q2" s="26">
        <f>IF(ISBLANK(H2),"",H2)</f>
        <v>30</v>
      </c>
      <c r="R2" s="27">
        <f>IF(ISBLANK(P2),"",ROUNDDOWN(P2/Q2,[1]Joueurs!$AA$21))</f>
        <v>0.8</v>
      </c>
      <c r="S2" s="23">
        <v>5</v>
      </c>
      <c r="T2" s="24" t="str">
        <f t="shared" ref="T2:T38" si="1">IF(ISBLANK(P2),"",IF(P2&gt;G2,IF(O2&gt;F2,"VP","V"),"D"))</f>
        <v>D</v>
      </c>
      <c r="U2" s="28"/>
      <c r="V2" s="29"/>
      <c r="W2" s="30" t="s">
        <v>14</v>
      </c>
    </row>
    <row r="3" spans="1:23">
      <c r="A3" s="15"/>
      <c r="B3" s="31">
        <f t="shared" ref="B3:B38" si="2">B2+1</f>
        <v>2</v>
      </c>
      <c r="C3" s="32"/>
      <c r="D3" s="33">
        <v>2</v>
      </c>
      <c r="E3" s="122" t="str">
        <f>VLOOKUP(D3,[1]Joueurs!$A$16:$B$91,2,FALSE)</f>
        <v>Plan Jean Michel</v>
      </c>
      <c r="F3" s="20" t="str">
        <f>IF(ISNA(VLOOKUP(E3,[1]Annexes!$A$1:$G$136,5,FALSE)),"",VLOOKUP(E3,[1]Annexes!$A$1:$G$136,5,FALSE))</f>
        <v>R4</v>
      </c>
      <c r="G3" s="34">
        <v>31</v>
      </c>
      <c r="H3" s="34">
        <v>30</v>
      </c>
      <c r="I3" s="35">
        <f>IF(ISBLANK(H3),"",ROUNDDOWN(G3/H3,[1]Joueurs!$AA$21))</f>
        <v>1.03</v>
      </c>
      <c r="J3" s="36">
        <v>7</v>
      </c>
      <c r="K3" s="37" t="str">
        <f t="shared" si="0"/>
        <v>V</v>
      </c>
      <c r="L3" s="38"/>
      <c r="M3" s="39">
        <v>4</v>
      </c>
      <c r="N3" s="19" t="str">
        <f>VLOOKUP(M3,[1]Joueurs!$A$16:$B$91,2,FALSE)</f>
        <v>Planchard Leatitia</v>
      </c>
      <c r="O3" s="20" t="str">
        <f>IF(ISNA(VLOOKUP(N3,[1]Annexes!$A$1:$G$136,5,FALSE)),"",VLOOKUP(N3,[1]Annexes!$A$1:$G$136,5,FALSE))</f>
        <v>R4</v>
      </c>
      <c r="P3" s="34">
        <v>13</v>
      </c>
      <c r="Q3" s="40">
        <f t="shared" ref="Q3:Q38" si="3">IF(ISBLANK(H3),"",H3)</f>
        <v>30</v>
      </c>
      <c r="R3" s="35">
        <f>IF(ISBLANK(P3),"",ROUNDDOWN(P3/Q3,[1]Joueurs!$AA$21))</f>
        <v>0.43</v>
      </c>
      <c r="S3" s="36">
        <v>3</v>
      </c>
      <c r="T3" s="37" t="str">
        <f t="shared" si="1"/>
        <v>D</v>
      </c>
      <c r="U3" s="41"/>
      <c r="V3" s="42"/>
      <c r="W3" s="43" t="s">
        <v>14</v>
      </c>
    </row>
    <row r="4" spans="1:23">
      <c r="A4" s="15"/>
      <c r="B4" s="31">
        <f t="shared" si="2"/>
        <v>3</v>
      </c>
      <c r="C4" s="44" t="s">
        <v>15</v>
      </c>
      <c r="D4" s="33">
        <v>5</v>
      </c>
      <c r="E4" s="19" t="str">
        <f>VLOOKUP(D4,[1]Joueurs!$A$16:$B$91,2,FALSE)</f>
        <v>Bérard Michel</v>
      </c>
      <c r="F4" s="20" t="str">
        <f>IF(ISNA(VLOOKUP(E4,[1]Annexes!$A$1:$G$136,5,FALSE)),"",VLOOKUP(E4,[1]Annexes!$A$1:$G$136,5,FALSE))</f>
        <v>R4</v>
      </c>
      <c r="G4" s="34">
        <v>20</v>
      </c>
      <c r="H4" s="34">
        <v>25</v>
      </c>
      <c r="I4" s="35">
        <f>IF(ISBLANK(H4),"",ROUNDDOWN(G4/H4,[1]Joueurs!$AA$21))</f>
        <v>0.8</v>
      </c>
      <c r="J4" s="36">
        <v>6</v>
      </c>
      <c r="K4" s="37" t="str">
        <f t="shared" si="0"/>
        <v>D</v>
      </c>
      <c r="L4" s="38"/>
      <c r="M4" s="39">
        <v>7</v>
      </c>
      <c r="N4" s="19" t="str">
        <f>VLOOKUP(M4,[1]Joueurs!$A$16:$B$91,2,FALSE)</f>
        <v>Doré Rémy</v>
      </c>
      <c r="O4" s="20" t="str">
        <f>IF(ISNA(VLOOKUP(N4,[1]Annexes!$A$1:$G$136,5,FALSE)),"",VLOOKUP(N4,[1]Annexes!$A$1:$G$136,5,FALSE))</f>
        <v>R3</v>
      </c>
      <c r="P4" s="34">
        <v>50</v>
      </c>
      <c r="Q4" s="40">
        <f t="shared" si="3"/>
        <v>25</v>
      </c>
      <c r="R4" s="35">
        <f>IF(ISBLANK(P4),"",ROUNDDOWN(P4/Q4,[1]Joueurs!$AA$21))</f>
        <v>2</v>
      </c>
      <c r="S4" s="36">
        <v>7</v>
      </c>
      <c r="T4" s="37" t="str">
        <f t="shared" si="1"/>
        <v>V</v>
      </c>
      <c r="U4" s="41"/>
      <c r="V4" s="42"/>
      <c r="W4" s="43" t="s">
        <v>14</v>
      </c>
    </row>
    <row r="5" spans="1:23" ht="15.75" thickBot="1">
      <c r="A5" s="45"/>
      <c r="B5" s="46">
        <f t="shared" si="2"/>
        <v>4</v>
      </c>
      <c r="C5" s="47"/>
      <c r="D5" s="48">
        <v>6</v>
      </c>
      <c r="E5" s="121" t="str">
        <f>VLOOKUP(D5,[1]Joueurs!$A$16:$B$91,2,FALSE)</f>
        <v>Bonnet Jean-Michel</v>
      </c>
      <c r="F5" s="50" t="str">
        <f>IF(ISNA(VLOOKUP(E5,[1]Annexes!$A$1:$G$136,5,FALSE)),"",VLOOKUP(E5,[1]Annexes!$A$1:$G$136,5,FALSE))</f>
        <v>R3</v>
      </c>
      <c r="G5" s="51">
        <v>55</v>
      </c>
      <c r="H5" s="51">
        <v>25</v>
      </c>
      <c r="I5" s="52">
        <f>IF(ISBLANK(H5),"",ROUNDDOWN(G5/H5,[1]Joueurs!$AA$21))</f>
        <v>2.2000000000000002</v>
      </c>
      <c r="J5" s="53">
        <v>11</v>
      </c>
      <c r="K5" s="54" t="str">
        <f t="shared" si="0"/>
        <v>V</v>
      </c>
      <c r="L5" s="55"/>
      <c r="M5" s="56">
        <v>8</v>
      </c>
      <c r="N5" s="49" t="str">
        <f>VLOOKUP(M5,[1]Joueurs!$A$16:$B$91,2,FALSE)</f>
        <v>Sencey Christian</v>
      </c>
      <c r="O5" s="50" t="str">
        <f>IF(ISNA(VLOOKUP(N5,[1]Annexes!$A$1:$G$136,5,FALSE)),"",VLOOKUP(N5,[1]Annexes!$A$1:$G$136,5,FALSE))</f>
        <v>R3</v>
      </c>
      <c r="P5" s="51">
        <v>45</v>
      </c>
      <c r="Q5" s="57">
        <f t="shared" si="3"/>
        <v>25</v>
      </c>
      <c r="R5" s="52">
        <f>IF(ISBLANK(P5),"",ROUNDDOWN(P5/Q5,[1]Joueurs!$AA$21))</f>
        <v>1.8</v>
      </c>
      <c r="S5" s="53">
        <v>13</v>
      </c>
      <c r="T5" s="58" t="str">
        <f t="shared" si="1"/>
        <v>D</v>
      </c>
      <c r="U5" s="59"/>
      <c r="V5" s="60"/>
      <c r="W5" s="61" t="s">
        <v>14</v>
      </c>
    </row>
    <row r="6" spans="1:23">
      <c r="A6" s="15">
        <f>A2+1</f>
        <v>2</v>
      </c>
      <c r="B6" s="62">
        <f t="shared" si="2"/>
        <v>5</v>
      </c>
      <c r="C6" s="17" t="s">
        <v>16</v>
      </c>
      <c r="D6" s="63" t="s">
        <v>17</v>
      </c>
      <c r="E6" s="119" t="str">
        <f>IF(ISBLANK($P$2),"",IF($G$2&lt;$P$2,$E$2,$N$2))</f>
        <v>Nicolo Alain</v>
      </c>
      <c r="F6" s="65" t="str">
        <f>IF(ISNA(VLOOKUP(E6,[1]Annexes!$A$1:$G$136,5,FALSE)),"",VLOOKUP(E6,[1]Annexes!$A$1:$G$136,5,FALSE))</f>
        <v>R4</v>
      </c>
      <c r="G6" s="66">
        <v>25</v>
      </c>
      <c r="H6" s="66">
        <v>30</v>
      </c>
      <c r="I6" s="22">
        <f>IF(ISBLANK(H6),"",ROUNDDOWN(G6/H6,[1]Joueurs!$AA$21))</f>
        <v>0.83</v>
      </c>
      <c r="J6" s="67">
        <v>4</v>
      </c>
      <c r="K6" s="24" t="str">
        <f t="shared" si="0"/>
        <v>V</v>
      </c>
      <c r="L6" s="68"/>
      <c r="M6" s="69" t="s">
        <v>18</v>
      </c>
      <c r="N6" s="70" t="str">
        <f>IF(ISBLANK($P$4),"",IF($G$4&lt;$P$4,$E$4,$N$4))</f>
        <v>Bérard Michel</v>
      </c>
      <c r="O6" s="71" t="str">
        <f>IF(ISNA(VLOOKUP(N6,[1]Annexes!$A$1:$G$136,5,FALSE)),"",VLOOKUP(N6,[1]Annexes!$A$1:$G$136,5,FALSE))</f>
        <v>R4</v>
      </c>
      <c r="P6" s="21">
        <v>22</v>
      </c>
      <c r="Q6" s="26">
        <f t="shared" si="3"/>
        <v>30</v>
      </c>
      <c r="R6" s="27">
        <f>IF(ISBLANK(P6),"",ROUNDDOWN(P6/Q6,[1]Joueurs!$AA$21))</f>
        <v>0.73</v>
      </c>
      <c r="S6" s="23">
        <v>4</v>
      </c>
      <c r="T6" s="24" t="str">
        <f t="shared" si="1"/>
        <v>D</v>
      </c>
      <c r="U6" s="72"/>
      <c r="V6" s="73" t="s">
        <v>19</v>
      </c>
      <c r="W6" s="30" t="s">
        <v>14</v>
      </c>
    </row>
    <row r="7" spans="1:23">
      <c r="A7" s="15"/>
      <c r="B7" s="31">
        <f t="shared" si="2"/>
        <v>6</v>
      </c>
      <c r="C7" s="32"/>
      <c r="D7" s="63" t="s">
        <v>20</v>
      </c>
      <c r="E7" s="74" t="str">
        <f>IF(ISBLANK($P$3),"",IF($G$3&lt;$P$3,$E$3,$N$3))</f>
        <v>Planchard Leatitia</v>
      </c>
      <c r="F7" s="65" t="str">
        <f>IF(ISNA(VLOOKUP(E7,[1]Annexes!$A$1:$G$136,5,FALSE)),"",VLOOKUP(E7,[1]Annexes!$A$1:$G$136,5,FALSE))</f>
        <v>R4</v>
      </c>
      <c r="G7" s="34"/>
      <c r="H7" s="34"/>
      <c r="I7" s="35" t="str">
        <f>IF(ISBLANK(H7),"",ROUNDDOWN(G7/H7,[1]Joueurs!$AA$21))</f>
        <v/>
      </c>
      <c r="J7" s="36"/>
      <c r="K7" s="37" t="str">
        <f t="shared" si="0"/>
        <v>D</v>
      </c>
      <c r="L7" s="68"/>
      <c r="M7" s="31" t="s">
        <v>21</v>
      </c>
      <c r="N7" s="74" t="str">
        <f>IF(ISBLANK($P$5),"",IF($G$5&lt;$P$5,$E$5,$N$5))</f>
        <v>Sencey Christian</v>
      </c>
      <c r="O7" s="65" t="str">
        <f>IF(ISNA(VLOOKUP(N7,[1]Annexes!$A$1:$G$136,5,FALSE)),"",VLOOKUP(N7,[1]Annexes!$A$1:$G$136,5,FALSE))</f>
        <v>R3</v>
      </c>
      <c r="P7" s="34">
        <v>1E-3</v>
      </c>
      <c r="Q7" s="40" t="str">
        <f t="shared" si="3"/>
        <v/>
      </c>
      <c r="R7" s="35" t="e">
        <f>IF(ISBLANK(P7),"",ROUNDDOWN(P7/Q7,[1]Joueurs!$AA$21))</f>
        <v>#VALUE!</v>
      </c>
      <c r="S7" s="36"/>
      <c r="T7" s="37" t="str">
        <f t="shared" si="1"/>
        <v>V</v>
      </c>
      <c r="U7" s="75"/>
      <c r="V7" s="76" t="s">
        <v>22</v>
      </c>
      <c r="W7" s="43" t="s">
        <v>14</v>
      </c>
    </row>
    <row r="8" spans="1:23">
      <c r="A8" s="15"/>
      <c r="B8" s="31">
        <f t="shared" si="2"/>
        <v>7</v>
      </c>
      <c r="C8" s="44" t="s">
        <v>23</v>
      </c>
      <c r="D8" s="63" t="s">
        <v>24</v>
      </c>
      <c r="E8" s="74" t="str">
        <f>IF(ISBLANK($P$2),"",IF($G$2&gt;$P$2,$E$2,$N$2))</f>
        <v>Meyniel Jean Michel</v>
      </c>
      <c r="F8" s="65" t="str">
        <f>IF(ISNA(VLOOKUP(E8,[1]Annexes!$A$1:$G$136,5,FALSE)),"",VLOOKUP(E8,[1]Annexes!$A$1:$G$136,5,FALSE))</f>
        <v>R4</v>
      </c>
      <c r="G8" s="34">
        <v>26</v>
      </c>
      <c r="H8" s="34">
        <v>25</v>
      </c>
      <c r="I8" s="35">
        <f>IF(ISBLANK(H8),"",ROUNDDOWN(G8/H8,[1]Joueurs!$AA$21))</f>
        <v>1.04</v>
      </c>
      <c r="J8" s="36">
        <v>3</v>
      </c>
      <c r="K8" s="37" t="str">
        <f t="shared" si="0"/>
        <v>VP</v>
      </c>
      <c r="L8" s="68"/>
      <c r="M8" s="31" t="s">
        <v>25</v>
      </c>
      <c r="N8" s="119" t="str">
        <f>IF(ISBLANK($P$4),"",IF($G$4&gt;$P$4,$E$4,$N$4))</f>
        <v>Doré Rémy</v>
      </c>
      <c r="O8" s="65" t="str">
        <f>IF(ISNA(VLOOKUP(N8,[1]Annexes!$A$1:$G$136,5,FALSE)),"",VLOOKUP(N8,[1]Annexes!$A$1:$G$136,5,FALSE))</f>
        <v>R3</v>
      </c>
      <c r="P8" s="34">
        <v>25</v>
      </c>
      <c r="Q8" s="40">
        <f t="shared" si="3"/>
        <v>25</v>
      </c>
      <c r="R8" s="35">
        <f>IF(ISBLANK(P8),"",ROUNDDOWN(P8/Q8,[1]Joueurs!$AA$21))</f>
        <v>1</v>
      </c>
      <c r="S8" s="36">
        <v>5</v>
      </c>
      <c r="T8" s="37" t="str">
        <f t="shared" si="1"/>
        <v>D</v>
      </c>
      <c r="U8" s="75"/>
      <c r="V8" s="76"/>
      <c r="W8" s="43" t="str">
        <f>IF(ISBLANK(P6),"",IF(G6&lt;P6,E6,N6))</f>
        <v>Bérard Michel</v>
      </c>
    </row>
    <row r="9" spans="1:23" ht="15.75" thickBot="1">
      <c r="A9" s="45"/>
      <c r="B9" s="46">
        <f t="shared" si="2"/>
        <v>8</v>
      </c>
      <c r="C9" s="47"/>
      <c r="D9" s="77" t="s">
        <v>26</v>
      </c>
      <c r="E9" s="123" t="str">
        <f>IF(ISBLANK($P$3),"",IF($G$3&gt;$P$3,$E$3,$N$3))</f>
        <v>Plan Jean Michel</v>
      </c>
      <c r="F9" s="79" t="str">
        <f>IF(ISNA(VLOOKUP(E9,[1]Annexes!$A$1:$G$136,5,FALSE)),"",VLOOKUP(E9,[1]Annexes!$A$1:$G$136,5,FALSE))</f>
        <v>R4</v>
      </c>
      <c r="G9" s="51">
        <v>28</v>
      </c>
      <c r="H9" s="51">
        <v>18</v>
      </c>
      <c r="I9" s="80">
        <f>IF(ISBLANK(H9),"",ROUNDDOWN(G9/H9,[1]Joueurs!$AA$21))</f>
        <v>1.55</v>
      </c>
      <c r="J9" s="53">
        <v>5</v>
      </c>
      <c r="K9" s="54" t="str">
        <f t="shared" si="0"/>
        <v>D</v>
      </c>
      <c r="L9" s="81"/>
      <c r="M9" s="46" t="s">
        <v>27</v>
      </c>
      <c r="N9" s="123" t="str">
        <f>IF(ISBLANK($P$5),"",IF($G$5&gt;$P$5,$E$5,$N$5))</f>
        <v>Bonnet Jean-Michel</v>
      </c>
      <c r="O9" s="79" t="str">
        <f>IF(ISNA(VLOOKUP(N9,[1]Annexes!$A$1:$G$136,5,FALSE)),"",VLOOKUP(N9,[1]Annexes!$A$1:$G$136,5,FALSE))</f>
        <v>R3</v>
      </c>
      <c r="P9" s="51">
        <v>60</v>
      </c>
      <c r="Q9" s="82">
        <f t="shared" si="3"/>
        <v>18</v>
      </c>
      <c r="R9" s="80">
        <f>IF(ISBLANK(P9),"",ROUNDDOWN(P9/Q9,[1]Joueurs!$AA$21))</f>
        <v>3.33</v>
      </c>
      <c r="S9" s="53">
        <v>20</v>
      </c>
      <c r="T9" s="54" t="str">
        <f t="shared" si="1"/>
        <v>V</v>
      </c>
      <c r="U9" s="83"/>
      <c r="V9" s="84"/>
      <c r="W9" s="61" t="str">
        <f>IF(ISBLANK(P7),"",IF(G7&lt;P7,E7,N7))</f>
        <v>Planchard Leatitia</v>
      </c>
    </row>
    <row r="10" spans="1:23">
      <c r="A10" s="85">
        <f>A6+1</f>
        <v>3</v>
      </c>
      <c r="B10" s="16">
        <f t="shared" si="2"/>
        <v>9</v>
      </c>
      <c r="C10" s="17" t="s">
        <v>28</v>
      </c>
      <c r="D10" s="63" t="str">
        <f>CONCATENATE("V",B10-4)</f>
        <v>V5</v>
      </c>
      <c r="E10" s="120" t="str">
        <f>IF(ISBLANK(P6),"",IF(G6&gt;P6,E6,N6))</f>
        <v>Nicolo Alain</v>
      </c>
      <c r="F10" s="65" t="str">
        <f>IF(ISNA(VLOOKUP(E10,[1]Annexes!$A$1:$G$136,5,FALSE)),"",VLOOKUP(E10,[1]Annexes!$A$1:$G$136,5,FALSE))</f>
        <v>R4</v>
      </c>
      <c r="G10" s="21">
        <v>30</v>
      </c>
      <c r="H10" s="21">
        <v>25</v>
      </c>
      <c r="I10" s="22">
        <f>IF(ISBLANK(H10),"",ROUNDDOWN(G10/H10,[1]Joueurs!$AA$21))</f>
        <v>1.2</v>
      </c>
      <c r="J10" s="23">
        <v>6</v>
      </c>
      <c r="K10" s="24" t="str">
        <f t="shared" si="0"/>
        <v>D</v>
      </c>
      <c r="L10" s="11"/>
      <c r="M10" s="31" t="str">
        <f>CONCATENATE("V",B10-3)</f>
        <v>V6</v>
      </c>
      <c r="N10" s="74" t="str">
        <f>IF(ISBLANK(P7),"",IF(G7&gt;P7,E7,N7))</f>
        <v>Sencey Christian</v>
      </c>
      <c r="O10" s="65" t="str">
        <f>IF(ISNA(VLOOKUP(N10,[1]Annexes!$A$1:$G$136,5,FALSE)),"",VLOOKUP(N10,[1]Annexes!$A$1:$G$136,5,FALSE))</f>
        <v>R3</v>
      </c>
      <c r="P10" s="21">
        <v>60</v>
      </c>
      <c r="Q10" s="26">
        <f t="shared" si="3"/>
        <v>25</v>
      </c>
      <c r="R10" s="27">
        <f>IF(ISBLANK(P10),"",ROUNDDOWN(P10/Q10,[1]Joueurs!$AA$21))</f>
        <v>2.4</v>
      </c>
      <c r="S10" s="23">
        <v>10</v>
      </c>
      <c r="T10" s="24" t="str">
        <f t="shared" si="1"/>
        <v>V</v>
      </c>
      <c r="U10" s="28"/>
      <c r="V10" s="73" t="s">
        <v>19</v>
      </c>
      <c r="W10" s="30" t="str">
        <f>IF(ISBLANK(P6),"",IF(G6&lt;P6,E6,N6))</f>
        <v>Bérard Michel</v>
      </c>
    </row>
    <row r="11" spans="1:23">
      <c r="A11" s="15"/>
      <c r="B11" s="31">
        <f t="shared" si="2"/>
        <v>10</v>
      </c>
      <c r="C11" s="32"/>
      <c r="D11" s="86" t="str">
        <f>CONCATENATE("P",B11-3)</f>
        <v>P7</v>
      </c>
      <c r="E11" s="119" t="str">
        <f>IF(ISBLANK(P8),"",IF(G8&lt;P8,E8,N8))</f>
        <v>Doré Rémy</v>
      </c>
      <c r="F11" s="65" t="str">
        <f>IF(ISNA(VLOOKUP(E11,[1]Annexes!$A$1:$G$136,5,FALSE)),"",VLOOKUP(E11,[1]Annexes!$A$1:$G$136,5,FALSE))</f>
        <v>R3</v>
      </c>
      <c r="G11" s="34">
        <v>60</v>
      </c>
      <c r="H11" s="34">
        <v>24</v>
      </c>
      <c r="I11" s="35">
        <f>IF(ISBLANK(H11),"",ROUNDDOWN(G11/H11,[1]Joueurs!$AA$21))</f>
        <v>2.5</v>
      </c>
      <c r="J11" s="36">
        <v>9</v>
      </c>
      <c r="K11" s="37" t="str">
        <f t="shared" si="0"/>
        <v>V</v>
      </c>
      <c r="L11" s="38"/>
      <c r="M11" s="86" t="str">
        <f>CONCATENATE("P",B11-2)</f>
        <v>P8</v>
      </c>
      <c r="N11" s="119" t="str">
        <f>IF(ISBLANK(P9),"",IF(G9&lt;P9,E9,N9))</f>
        <v>Plan Jean Michel</v>
      </c>
      <c r="O11" s="65" t="str">
        <f>IF(ISNA(VLOOKUP(N11,[1]Annexes!$A$1:$G$136,5,FALSE)),"",VLOOKUP(N11,[1]Annexes!$A$1:$G$136,5,FALSE))</f>
        <v>R4</v>
      </c>
      <c r="P11" s="34">
        <v>32</v>
      </c>
      <c r="Q11" s="40">
        <f t="shared" si="3"/>
        <v>24</v>
      </c>
      <c r="R11" s="35">
        <f>IF(ISBLANK(P11),"",ROUNDDOWN(P11/Q11,[1]Joueurs!$AA$21))</f>
        <v>1.33</v>
      </c>
      <c r="S11" s="36">
        <v>5</v>
      </c>
      <c r="T11" s="37" t="str">
        <f t="shared" si="1"/>
        <v>D</v>
      </c>
      <c r="U11" s="41"/>
      <c r="V11" s="76" t="s">
        <v>22</v>
      </c>
      <c r="W11" s="43" t="str">
        <f>IF(ISBLANK(P7),"",IF(G7&lt;P7,E7,N7))</f>
        <v>Planchard Leatitia</v>
      </c>
    </row>
    <row r="12" spans="1:23">
      <c r="A12" s="15"/>
      <c r="B12" s="31">
        <f t="shared" si="2"/>
        <v>11</v>
      </c>
      <c r="C12" s="44" t="s">
        <v>29</v>
      </c>
      <c r="D12" s="87">
        <v>9</v>
      </c>
      <c r="E12" s="88" t="str">
        <f>VLOOKUP(D12,[1]Joueurs!$A$16:$B$91,2,FALSE)</f>
        <v>Maubaret Jean-Bernard</v>
      </c>
      <c r="F12" s="20" t="str">
        <f>IF(ISNA(VLOOKUP(E12,[1]Annexes!$A$1:$G$136,5,FALSE)),"",VLOOKUP(E12,[1]Annexes!$A$1:$G$136,5,FALSE))</f>
        <v>R3</v>
      </c>
      <c r="G12" s="34">
        <v>60</v>
      </c>
      <c r="H12" s="34">
        <v>14</v>
      </c>
      <c r="I12" s="35">
        <f>IF(ISBLANK(H12),"",ROUNDDOWN(G12/H12,[1]Joueurs!$AA$21))</f>
        <v>4.28</v>
      </c>
      <c r="J12" s="36">
        <v>10</v>
      </c>
      <c r="K12" s="37" t="str">
        <f t="shared" si="0"/>
        <v>V</v>
      </c>
      <c r="L12" s="38"/>
      <c r="M12" s="86" t="str">
        <f>CONCATENATE("V",B12-4)</f>
        <v>V7</v>
      </c>
      <c r="N12" s="64" t="str">
        <f>IF(ISBLANK(P8),"",IF(G8&gt;P8,E8,N8))</f>
        <v>Meyniel Jean Michel</v>
      </c>
      <c r="O12" s="65" t="str">
        <f>IF(ISNA(VLOOKUP(N12,[1]Annexes!$A$1:$G$136,5,FALSE)),"",VLOOKUP(N12,[1]Annexes!$A$1:$G$136,5,FALSE))</f>
        <v>R4</v>
      </c>
      <c r="P12" s="34">
        <v>21</v>
      </c>
      <c r="Q12" s="40">
        <f t="shared" si="3"/>
        <v>14</v>
      </c>
      <c r="R12" s="35">
        <f>IF(ISBLANK(P12),"",ROUNDDOWN(P12/Q12,[1]Joueurs!$AA$21))</f>
        <v>1.5</v>
      </c>
      <c r="S12" s="36">
        <v>7</v>
      </c>
      <c r="T12" s="37" t="str">
        <f t="shared" si="1"/>
        <v>D</v>
      </c>
      <c r="U12" s="41"/>
      <c r="V12" s="76"/>
      <c r="W12" s="43" t="str">
        <f>IF(ISBLANK(P10),"",IF(G10&lt;P10,E10,N10))</f>
        <v>Nicolo Alain</v>
      </c>
    </row>
    <row r="13" spans="1:23" ht="15.75" thickBot="1">
      <c r="A13" s="45"/>
      <c r="B13" s="46">
        <f t="shared" si="2"/>
        <v>12</v>
      </c>
      <c r="C13" s="47"/>
      <c r="D13" s="48">
        <f>D12+1</f>
        <v>10</v>
      </c>
      <c r="E13" s="49" t="str">
        <f>VLOOKUP(D13,[1]Joueurs!$A$16:$B$91,2,FALSE)</f>
        <v>Dajean Serge</v>
      </c>
      <c r="F13" s="50" t="str">
        <f>IF(ISNA(VLOOKUP(E13,[1]Annexes!$A$1:$G$136,5,FALSE)),"",VLOOKUP(E13,[1]Annexes!$A$1:$G$136,5,FALSE))</f>
        <v>R3</v>
      </c>
      <c r="G13" s="51">
        <v>57</v>
      </c>
      <c r="H13" s="51">
        <v>25</v>
      </c>
      <c r="I13" s="80">
        <f>IF(ISBLANK(H13),"",ROUNDDOWN(G13/H13,[1]Joueurs!$AA$21))</f>
        <v>2.2799999999999998</v>
      </c>
      <c r="J13" s="53">
        <v>13</v>
      </c>
      <c r="K13" s="54" t="str">
        <f t="shared" si="0"/>
        <v>V</v>
      </c>
      <c r="L13" s="55"/>
      <c r="M13" s="46" t="str">
        <f>CONCATENATE("V",B13-4)</f>
        <v>V8</v>
      </c>
      <c r="N13" s="123" t="str">
        <f>IF(ISBLANK(P9),"",IF(G9&gt;P9,E9,N9))</f>
        <v>Bonnet Jean-Michel</v>
      </c>
      <c r="O13" s="79" t="str">
        <f>IF(ISNA(VLOOKUP(N13,[1]Annexes!$A$1:$G$136,5,FALSE)),"",VLOOKUP(N13,[1]Annexes!$A$1:$G$136,5,FALSE))</f>
        <v>R3</v>
      </c>
      <c r="P13" s="51">
        <v>43</v>
      </c>
      <c r="Q13" s="82">
        <f t="shared" si="3"/>
        <v>25</v>
      </c>
      <c r="R13" s="80">
        <f>IF(ISBLANK(P13),"",ROUNDDOWN(P13/Q13,[1]Joueurs!$AA$21))</f>
        <v>1.72</v>
      </c>
      <c r="S13" s="53">
        <v>8</v>
      </c>
      <c r="T13" s="54" t="str">
        <f t="shared" si="1"/>
        <v>D</v>
      </c>
      <c r="U13" s="59"/>
      <c r="V13" s="84"/>
      <c r="W13" s="61" t="str">
        <f>IF(ISBLANK(P11),"",IF(G11&lt;P11,E11,N11))</f>
        <v>Plan Jean Michel</v>
      </c>
    </row>
    <row r="14" spans="1:23">
      <c r="A14" s="85">
        <f>A10+1</f>
        <v>4</v>
      </c>
      <c r="B14" s="16">
        <f t="shared" si="2"/>
        <v>13</v>
      </c>
      <c r="C14" s="17" t="s">
        <v>30</v>
      </c>
      <c r="D14" s="63" t="str">
        <f>CONCATENATE("V",B14-4)</f>
        <v>V9</v>
      </c>
      <c r="E14" s="74" t="str">
        <f>IF(ISBLANK(P10),"",IF(G10&gt;P10,E10,N10))</f>
        <v>Sencey Christian</v>
      </c>
      <c r="F14" s="65" t="str">
        <f>IF(ISNA(VLOOKUP(E14,[1]Annexes!$A$1:$G$136,5,FALSE)),"",VLOOKUP(E14,[1]Annexes!$A$1:$G$136,5,FALSE))</f>
        <v>R3</v>
      </c>
      <c r="G14" s="21">
        <v>30</v>
      </c>
      <c r="H14" s="21">
        <v>25</v>
      </c>
      <c r="I14" s="22">
        <f>IF(ISBLANK(H14),"",ROUNDDOWN(G14/H14,[1]Joueurs!$AA$21))</f>
        <v>1.2</v>
      </c>
      <c r="J14" s="23">
        <v>5</v>
      </c>
      <c r="K14" s="24" t="str">
        <f t="shared" si="0"/>
        <v>D</v>
      </c>
      <c r="L14" s="11"/>
      <c r="M14" s="31" t="str">
        <f>CONCATENATE("V",B14-3)</f>
        <v>V10</v>
      </c>
      <c r="N14" s="74" t="str">
        <f>IF(ISBLANK(P11),"",IF(G11&gt;P11,E11,N11))</f>
        <v>Doré Rémy</v>
      </c>
      <c r="O14" s="65" t="str">
        <f>IF(ISNA(VLOOKUP(N14,[1]Annexes!$A$1:$G$136,5,FALSE)),"",VLOOKUP(N14,[1]Annexes!$A$1:$G$136,5,FALSE))</f>
        <v>R3</v>
      </c>
      <c r="P14" s="21">
        <v>57</v>
      </c>
      <c r="Q14" s="26">
        <f t="shared" si="3"/>
        <v>25</v>
      </c>
      <c r="R14" s="27">
        <f>IF(ISBLANK(P14),"",ROUNDDOWN(P14/Q14,[1]Joueurs!$AA$21))</f>
        <v>2.2799999999999998</v>
      </c>
      <c r="S14" s="23">
        <v>8</v>
      </c>
      <c r="T14" s="24" t="str">
        <f t="shared" si="1"/>
        <v>V</v>
      </c>
      <c r="U14" s="28"/>
      <c r="V14" s="73" t="s">
        <v>19</v>
      </c>
      <c r="W14" s="30" t="str">
        <f>IF(ISBLANK(P10),"",IF(G10&lt;P10,E10,N10))</f>
        <v>Nicolo Alain</v>
      </c>
    </row>
    <row r="15" spans="1:23">
      <c r="A15" s="15"/>
      <c r="B15" s="31">
        <f t="shared" si="2"/>
        <v>14</v>
      </c>
      <c r="C15" s="32"/>
      <c r="D15" s="86" t="str">
        <f>CONCATENATE("P",B15-3)</f>
        <v>P11</v>
      </c>
      <c r="E15" s="64" t="str">
        <f>IF(ISBLANK(P12),"",IF(G12&lt;P12,E12,N12))</f>
        <v>Meyniel Jean Michel</v>
      </c>
      <c r="F15" s="65" t="str">
        <f>IF(ISNA(VLOOKUP(E15,[1]Annexes!$A$1:$G$136,5,FALSE)),"",VLOOKUP(E15,[1]Annexes!$A$1:$G$136,5,FALSE))</f>
        <v>R4</v>
      </c>
      <c r="G15" s="34">
        <v>27</v>
      </c>
      <c r="H15" s="34">
        <v>23</v>
      </c>
      <c r="I15" s="35">
        <f>IF(ISBLANK(H15),"",ROUNDDOWN(G15/H15,[1]Joueurs!$AA$21))</f>
        <v>1.17</v>
      </c>
      <c r="J15" s="36">
        <v>7</v>
      </c>
      <c r="K15" s="37" t="str">
        <f t="shared" si="0"/>
        <v>D</v>
      </c>
      <c r="L15" s="38"/>
      <c r="M15" s="86" t="str">
        <f>CONCATENATE("P",B15-2)</f>
        <v>P12</v>
      </c>
      <c r="N15" s="119" t="str">
        <f>IF(ISBLANK(P13),"",IF(G13&lt;P13,E13,N13))</f>
        <v>Bonnet Jean-Michel</v>
      </c>
      <c r="O15" s="65" t="str">
        <f>IF(ISNA(VLOOKUP(N15,[1]Annexes!$A$1:$G$136,5,FALSE)),"",VLOOKUP(N15,[1]Annexes!$A$1:$G$136,5,FALSE))</f>
        <v>R3</v>
      </c>
      <c r="P15" s="34">
        <v>60</v>
      </c>
      <c r="Q15" s="40">
        <f t="shared" si="3"/>
        <v>23</v>
      </c>
      <c r="R15" s="35">
        <f>IF(ISBLANK(P15),"",ROUNDDOWN(P15/Q15,[1]Joueurs!$AA$21))</f>
        <v>2.6</v>
      </c>
      <c r="S15" s="36">
        <v>10</v>
      </c>
      <c r="T15" s="37" t="str">
        <f t="shared" si="1"/>
        <v>V</v>
      </c>
      <c r="U15" s="41"/>
      <c r="V15" s="76" t="s">
        <v>22</v>
      </c>
      <c r="W15" s="43" t="str">
        <f>IF(ISBLANK(P11),"",IF(G11&lt;P11,E11,N11))</f>
        <v>Plan Jean Michel</v>
      </c>
    </row>
    <row r="16" spans="1:23">
      <c r="A16" s="15"/>
      <c r="B16" s="31">
        <f t="shared" si="2"/>
        <v>15</v>
      </c>
      <c r="C16" s="44" t="s">
        <v>31</v>
      </c>
      <c r="D16" s="87">
        <f>D13+1</f>
        <v>11</v>
      </c>
      <c r="E16" s="88" t="str">
        <f>VLOOKUP(D16,[1]Joueurs!$A$16:$B$91,2,FALSE)</f>
        <v>Golse Éric</v>
      </c>
      <c r="F16" s="20" t="str">
        <f>IF(ISNA(VLOOKUP(E16,[1]Annexes!$A$1:$G$136,5,FALSE)),"",VLOOKUP(E16,[1]Annexes!$A$1:$G$136,5,FALSE))</f>
        <v>R3</v>
      </c>
      <c r="G16" s="34">
        <v>60</v>
      </c>
      <c r="H16" s="34">
        <v>15</v>
      </c>
      <c r="I16" s="35">
        <f>IF(ISBLANK(H16),"",ROUNDDOWN(G16/H16,[1]Joueurs!$AA$21))</f>
        <v>4</v>
      </c>
      <c r="J16" s="36">
        <v>14</v>
      </c>
      <c r="K16" s="37" t="str">
        <f t="shared" si="0"/>
        <v>V</v>
      </c>
      <c r="L16" s="38"/>
      <c r="M16" s="86" t="str">
        <f>CONCATENATE("V",B16-4)</f>
        <v>V11</v>
      </c>
      <c r="N16" s="64" t="str">
        <f>IF(ISBLANK(P12),"",IF(G12&gt;P12,E12,N12))</f>
        <v>Maubaret Jean-Bernard</v>
      </c>
      <c r="O16" s="65" t="str">
        <f>IF(ISNA(VLOOKUP(N16,[1]Annexes!$A$1:$G$136,5,FALSE)),"",VLOOKUP(N16,[1]Annexes!$A$1:$G$136,5,FALSE))</f>
        <v>R3</v>
      </c>
      <c r="P16" s="34">
        <v>34</v>
      </c>
      <c r="Q16" s="40">
        <f t="shared" si="3"/>
        <v>15</v>
      </c>
      <c r="R16" s="35">
        <f>IF(ISBLANK(P16),"",ROUNDDOWN(P16/Q16,[1]Joueurs!$AA$21))</f>
        <v>2.2599999999999998</v>
      </c>
      <c r="S16" s="36">
        <v>12</v>
      </c>
      <c r="T16" s="37" t="str">
        <f t="shared" si="1"/>
        <v>D</v>
      </c>
      <c r="U16" s="41"/>
      <c r="V16" s="76"/>
      <c r="W16" s="43" t="str">
        <f>IF(ISBLANK(P14),"",IF(G14&lt;P14,E14,N14))</f>
        <v>Sencey Christian</v>
      </c>
    </row>
    <row r="17" spans="1:23" ht="15.75" thickBot="1">
      <c r="A17" s="45"/>
      <c r="B17" s="46">
        <f t="shared" si="2"/>
        <v>16</v>
      </c>
      <c r="C17" s="47"/>
      <c r="D17" s="48">
        <f>D16+1</f>
        <v>12</v>
      </c>
      <c r="E17" s="49" t="str">
        <f>VLOOKUP(D17,[1]Joueurs!$A$16:$B$91,2,FALSE)</f>
        <v>Viaud Philippe</v>
      </c>
      <c r="F17" s="50" t="str">
        <f>IF(ISNA(VLOOKUP(E17,[1]Annexes!$A$1:$G$136,5,FALSE)),"",VLOOKUP(E17,[1]Annexes!$A$1:$G$136,5,FALSE))</f>
        <v>R3</v>
      </c>
      <c r="G17" s="51">
        <v>25</v>
      </c>
      <c r="H17" s="51">
        <v>25</v>
      </c>
      <c r="I17" s="80">
        <f>IF(ISBLANK(H17),"",ROUNDDOWN(G17/H17,[1]Joueurs!$AA$21))</f>
        <v>1</v>
      </c>
      <c r="J17" s="53">
        <v>4</v>
      </c>
      <c r="K17" s="54" t="str">
        <f t="shared" si="0"/>
        <v>D</v>
      </c>
      <c r="L17" s="55"/>
      <c r="M17" s="46" t="str">
        <f>CONCATENATE("V",B17-4)</f>
        <v>V12</v>
      </c>
      <c r="N17" s="78" t="str">
        <f>IF(ISBLANK(P13),"",IF(G13&gt;P13,E13,N13))</f>
        <v>Dajean Serge</v>
      </c>
      <c r="O17" s="79" t="str">
        <f>IF(ISNA(VLOOKUP(N17,[1]Annexes!$A$1:$G$136,5,FALSE)),"",VLOOKUP(N17,[1]Annexes!$A$1:$G$136,5,FALSE))</f>
        <v>R3</v>
      </c>
      <c r="P17" s="51">
        <v>39</v>
      </c>
      <c r="Q17" s="82">
        <f t="shared" si="3"/>
        <v>25</v>
      </c>
      <c r="R17" s="80">
        <f>IF(ISBLANK(P17),"",ROUNDDOWN(P17/Q17,[1]Joueurs!$AA$21))</f>
        <v>1.56</v>
      </c>
      <c r="S17" s="53">
        <v>5</v>
      </c>
      <c r="T17" s="54" t="str">
        <f t="shared" si="1"/>
        <v>V</v>
      </c>
      <c r="U17" s="59"/>
      <c r="V17" s="84"/>
      <c r="W17" s="61" t="str">
        <f>IF(ISBLANK(P15),"",IF(G15&lt;P15,E15,N15))</f>
        <v>Meyniel Jean Michel</v>
      </c>
    </row>
    <row r="18" spans="1:23">
      <c r="A18" s="85">
        <f>A14+1</f>
        <v>5</v>
      </c>
      <c r="B18" s="16">
        <f t="shared" si="2"/>
        <v>17</v>
      </c>
      <c r="C18" s="17" t="s">
        <v>32</v>
      </c>
      <c r="D18" s="63" t="str">
        <f>CONCATENATE("V",B18-4)</f>
        <v>V13</v>
      </c>
      <c r="E18" s="120" t="str">
        <f>IF(ISBLANK(P14),"",IF(G14&gt;P14,E14,N14))</f>
        <v>Doré Rémy</v>
      </c>
      <c r="F18" s="65" t="str">
        <f>IF(ISNA(VLOOKUP(E18,[1]Annexes!$A$1:$G$136,5,FALSE)),"",VLOOKUP(E18,[1]Annexes!$A$1:$G$136,5,FALSE))</f>
        <v>R3</v>
      </c>
      <c r="G18" s="21">
        <v>38</v>
      </c>
      <c r="H18" s="21">
        <v>21</v>
      </c>
      <c r="I18" s="22">
        <f>IF(ISBLANK(H18),"",ROUNDDOWN(G18/H18,[1]Joueurs!$AA$21))</f>
        <v>1.8</v>
      </c>
      <c r="J18" s="23">
        <v>10</v>
      </c>
      <c r="K18" s="24" t="str">
        <f t="shared" si="0"/>
        <v>D</v>
      </c>
      <c r="L18" s="11"/>
      <c r="M18" s="31" t="str">
        <f>CONCATENATE("V",B18-3)</f>
        <v>V14</v>
      </c>
      <c r="N18" s="120" t="str">
        <f>IF(ISBLANK(P15),"",IF(G15&gt;P15,E15,N15))</f>
        <v>Bonnet Jean-Michel</v>
      </c>
      <c r="O18" s="65" t="str">
        <f>IF(ISNA(VLOOKUP(N18,[1]Annexes!$A$1:$G$136,5,FALSE)),"",VLOOKUP(N18,[1]Annexes!$A$1:$G$136,5,FALSE))</f>
        <v>R3</v>
      </c>
      <c r="P18" s="21">
        <v>60</v>
      </c>
      <c r="Q18" s="26">
        <f t="shared" si="3"/>
        <v>21</v>
      </c>
      <c r="R18" s="27">
        <f>IF(ISBLANK(P18),"",ROUNDDOWN(P18/Q18,[1]Joueurs!$AA$21))</f>
        <v>2.85</v>
      </c>
      <c r="S18" s="23">
        <v>10</v>
      </c>
      <c r="T18" s="24" t="str">
        <f t="shared" si="1"/>
        <v>V</v>
      </c>
      <c r="U18" s="28"/>
      <c r="V18" s="73" t="s">
        <v>19</v>
      </c>
      <c r="W18" s="30" t="str">
        <f>IF(ISBLANK(P14),"",IF(G14&lt;P14,E14,N14))</f>
        <v>Sencey Christian</v>
      </c>
    </row>
    <row r="19" spans="1:23">
      <c r="A19" s="15"/>
      <c r="B19" s="31">
        <f t="shared" si="2"/>
        <v>18</v>
      </c>
      <c r="C19" s="32"/>
      <c r="D19" s="86" t="str">
        <f>CONCATENATE("P",B19-3)</f>
        <v>P15</v>
      </c>
      <c r="E19" s="64" t="str">
        <f>IF(ISBLANK(P16),"",IF(G16&lt;P16,E16,N16))</f>
        <v>Maubaret Jean-Bernard</v>
      </c>
      <c r="F19" s="65" t="str">
        <f>IF(ISNA(VLOOKUP(E19,[1]Annexes!$A$1:$G$136,5,FALSE)),"",VLOOKUP(E19,[1]Annexes!$A$1:$G$136,5,FALSE))</f>
        <v>R3</v>
      </c>
      <c r="G19" s="34">
        <v>29</v>
      </c>
      <c r="H19" s="34">
        <v>25</v>
      </c>
      <c r="I19" s="35">
        <f>IF(ISBLANK(H19),"",ROUNDDOWN(G19/H19,[1]Joueurs!$AA$21))</f>
        <v>1.1599999999999999</v>
      </c>
      <c r="J19" s="36">
        <v>8</v>
      </c>
      <c r="K19" s="37" t="str">
        <f t="shared" si="0"/>
        <v>D</v>
      </c>
      <c r="L19" s="38"/>
      <c r="M19" s="86" t="str">
        <f>CONCATENATE("P",B19-2)</f>
        <v>P16</v>
      </c>
      <c r="N19" s="64" t="str">
        <f>IF(ISBLANK(P17),"",IF(G17&lt;P17,E17,N17))</f>
        <v>Viaud Philippe</v>
      </c>
      <c r="O19" s="65" t="str">
        <f>IF(ISNA(VLOOKUP(N19,[1]Annexes!$A$1:$G$136,5,FALSE)),"",VLOOKUP(N19,[1]Annexes!$A$1:$G$136,5,FALSE))</f>
        <v>R3</v>
      </c>
      <c r="P19" s="34">
        <v>33</v>
      </c>
      <c r="Q19" s="40">
        <f t="shared" si="3"/>
        <v>25</v>
      </c>
      <c r="R19" s="35">
        <f>IF(ISBLANK(P19),"",ROUNDDOWN(P19/Q19,[1]Joueurs!$AA$21))</f>
        <v>1.32</v>
      </c>
      <c r="S19" s="36">
        <v>5</v>
      </c>
      <c r="T19" s="37" t="str">
        <f t="shared" si="1"/>
        <v>V</v>
      </c>
      <c r="U19" s="41"/>
      <c r="V19" s="76" t="s">
        <v>22</v>
      </c>
      <c r="W19" s="43" t="str">
        <f>IF(ISBLANK(P15),"",IF(G15&lt;P15,E15,N15))</f>
        <v>Meyniel Jean Michel</v>
      </c>
    </row>
    <row r="20" spans="1:23">
      <c r="A20" s="15"/>
      <c r="B20" s="31">
        <f t="shared" si="2"/>
        <v>19</v>
      </c>
      <c r="C20" s="44" t="s">
        <v>33</v>
      </c>
      <c r="D20" s="87">
        <f>D17+1</f>
        <v>13</v>
      </c>
      <c r="E20" s="88" t="str">
        <f>VLOOKUP(D20,[1]Joueurs!$A$16:$B$91,2,FALSE)</f>
        <v>Planchard André</v>
      </c>
      <c r="F20" s="20" t="str">
        <f>IF(ISNA(VLOOKUP(E20,[1]Annexes!$A$1:$G$136,5,FALSE)),"",VLOOKUP(E20,[1]Annexes!$A$1:$G$136,5,FALSE))</f>
        <v>R3</v>
      </c>
      <c r="G20" s="34">
        <v>43</v>
      </c>
      <c r="H20" s="34">
        <v>25</v>
      </c>
      <c r="I20" s="35">
        <f>IF(ISBLANK(H20),"",ROUNDDOWN(G20/H20,[1]Joueurs!$AA$21))</f>
        <v>1.72</v>
      </c>
      <c r="J20" s="36">
        <v>8</v>
      </c>
      <c r="K20" s="37" t="str">
        <f t="shared" si="0"/>
        <v>D</v>
      </c>
      <c r="L20" s="38"/>
      <c r="M20" s="86" t="str">
        <f>CONCATENATE("V",B20-4)</f>
        <v>V15</v>
      </c>
      <c r="N20" s="64" t="str">
        <f>IF(ISBLANK(P16),"",IF(G16&gt;P16,E16,N16))</f>
        <v>Golse Éric</v>
      </c>
      <c r="O20" s="65" t="str">
        <f>IF(ISNA(VLOOKUP(N20,[1]Annexes!$A$1:$G$136,5,FALSE)),"",VLOOKUP(N20,[1]Annexes!$A$1:$G$136,5,FALSE))</f>
        <v>R3</v>
      </c>
      <c r="P20" s="34">
        <v>60</v>
      </c>
      <c r="Q20" s="40">
        <f t="shared" si="3"/>
        <v>25</v>
      </c>
      <c r="R20" s="35">
        <f>IF(ISBLANK(P20),"",ROUNDDOWN(P20/Q20,[1]Joueurs!$AA$21))</f>
        <v>2.4</v>
      </c>
      <c r="S20" s="36">
        <v>11</v>
      </c>
      <c r="T20" s="37" t="str">
        <f t="shared" si="1"/>
        <v>V</v>
      </c>
      <c r="U20" s="41"/>
      <c r="V20" s="76"/>
      <c r="W20" s="43" t="str">
        <f>IF(ISBLANK(P18),"",IF(G18&lt;P18,E18,N18))</f>
        <v>Doré Rémy</v>
      </c>
    </row>
    <row r="21" spans="1:23" ht="15.75" thickBot="1">
      <c r="A21" s="45"/>
      <c r="B21" s="46">
        <f t="shared" si="2"/>
        <v>20</v>
      </c>
      <c r="C21" s="47"/>
      <c r="D21" s="48">
        <f>D20+1</f>
        <v>14</v>
      </c>
      <c r="E21" s="49" t="str">
        <f>VLOOKUP(D21,[1]Joueurs!$A$16:$B$91,2,FALSE)</f>
        <v>Barrere Roland</v>
      </c>
      <c r="F21" s="50" t="str">
        <f>IF(ISNA(VLOOKUP(E21,[1]Annexes!$A$1:$G$136,5,FALSE)),"",VLOOKUP(E21,[1]Annexes!$A$1:$G$136,5,FALSE))</f>
        <v>R2</v>
      </c>
      <c r="G21" s="51">
        <v>32</v>
      </c>
      <c r="H21" s="51">
        <v>20</v>
      </c>
      <c r="I21" s="80">
        <f>IF(ISBLANK(H21),"",ROUNDDOWN(G21/H21,[1]Joueurs!$AA$21))</f>
        <v>1.6</v>
      </c>
      <c r="J21" s="53">
        <v>11</v>
      </c>
      <c r="K21" s="54" t="str">
        <f t="shared" si="0"/>
        <v>D</v>
      </c>
      <c r="L21" s="55"/>
      <c r="M21" s="46" t="str">
        <f>CONCATENATE("V",B21-4)</f>
        <v>V16</v>
      </c>
      <c r="N21" s="78" t="str">
        <f>IF(ISBLANK(P17),"",IF(G17&gt;P17,E17,N17))</f>
        <v>Dajean Serge</v>
      </c>
      <c r="O21" s="79" t="str">
        <f>IF(ISNA(VLOOKUP(N21,[1]Annexes!$A$1:$G$136,5,FALSE)),"",VLOOKUP(N21,[1]Annexes!$A$1:$G$136,5,FALSE))</f>
        <v>R3</v>
      </c>
      <c r="P21" s="51">
        <v>36</v>
      </c>
      <c r="Q21" s="82">
        <f t="shared" si="3"/>
        <v>20</v>
      </c>
      <c r="R21" s="80">
        <f>IF(ISBLANK(P21),"",ROUNDDOWN(P21/Q21,[1]Joueurs!$AA$21))</f>
        <v>1.8</v>
      </c>
      <c r="S21" s="53">
        <v>9</v>
      </c>
      <c r="T21" s="54" t="str">
        <f t="shared" si="1"/>
        <v>VP</v>
      </c>
      <c r="U21" s="59"/>
      <c r="V21" s="84"/>
      <c r="W21" s="61" t="str">
        <f>IF(ISBLANK(P19),"",IF(G19&lt;P19,E19,N19))</f>
        <v>Maubaret Jean-Bernard</v>
      </c>
    </row>
    <row r="22" spans="1:23">
      <c r="A22" s="85">
        <f>A18+1</f>
        <v>6</v>
      </c>
      <c r="B22" s="16">
        <f t="shared" si="2"/>
        <v>21</v>
      </c>
      <c r="C22" s="17" t="s">
        <v>13</v>
      </c>
      <c r="D22" s="63" t="str">
        <f>CONCATENATE("V",B22-4)</f>
        <v>V17</v>
      </c>
      <c r="E22" s="120" t="str">
        <f>IF(ISBLANK(P18),"",IF(G18&gt;P18,E18,N18))</f>
        <v>Bonnet Jean-Michel</v>
      </c>
      <c r="F22" s="65" t="str">
        <f>IF(ISNA(VLOOKUP(E22,[1]Annexes!$A$1:$G$136,5,FALSE)),"",VLOOKUP(E22,[1]Annexes!$A$1:$G$136,5,FALSE))</f>
        <v>R3</v>
      </c>
      <c r="G22" s="21">
        <v>58</v>
      </c>
      <c r="H22" s="21">
        <v>25</v>
      </c>
      <c r="I22" s="22">
        <f>IF(ISBLANK(H22),"",ROUNDDOWN(G22/H22,[1]Joueurs!$AA$21))</f>
        <v>2.3199999999999998</v>
      </c>
      <c r="J22" s="23">
        <v>6</v>
      </c>
      <c r="K22" s="24" t="str">
        <f t="shared" si="0"/>
        <v>V</v>
      </c>
      <c r="L22" s="11"/>
      <c r="M22" s="31" t="str">
        <f>CONCATENATE("V",B22-3)</f>
        <v>V18</v>
      </c>
      <c r="N22" s="74" t="str">
        <f>IF(ISBLANK(P19),"",IF(G19&gt;P19,E19,N19))</f>
        <v>Viaud Philippe</v>
      </c>
      <c r="O22" s="65" t="str">
        <f>IF(ISNA(VLOOKUP(N22,[1]Annexes!$A$1:$G$136,5,FALSE)),"",VLOOKUP(N22,[1]Annexes!$A$1:$G$136,5,FALSE))</f>
        <v>R3</v>
      </c>
      <c r="P22" s="21">
        <v>17</v>
      </c>
      <c r="Q22" s="26">
        <f t="shared" si="3"/>
        <v>25</v>
      </c>
      <c r="R22" s="27">
        <f>IF(ISBLANK(P22),"",ROUNDDOWN(P22/Q22,[1]Joueurs!$AA$21))</f>
        <v>0.68</v>
      </c>
      <c r="S22" s="23">
        <v>4</v>
      </c>
      <c r="T22" s="24" t="str">
        <f t="shared" si="1"/>
        <v>D</v>
      </c>
      <c r="U22" s="28"/>
      <c r="V22" s="73" t="s">
        <v>19</v>
      </c>
      <c r="W22" s="30" t="str">
        <f>IF(ISBLANK(P18),"",IF(G18&lt;P18,E18,N18))</f>
        <v>Doré Rémy</v>
      </c>
    </row>
    <row r="23" spans="1:23">
      <c r="A23" s="15"/>
      <c r="B23" s="31">
        <f t="shared" si="2"/>
        <v>22</v>
      </c>
      <c r="C23" s="32"/>
      <c r="D23" s="86" t="str">
        <f>CONCATENATE("P",B23-3)</f>
        <v>P19</v>
      </c>
      <c r="E23" s="64" t="str">
        <f>IF(ISBLANK(P20),"",IF(G20&lt;P20,E20,N20))</f>
        <v>Planchard André</v>
      </c>
      <c r="F23" s="65" t="str">
        <f>IF(ISNA(VLOOKUP(E23,[1]Annexes!$A$1:$G$136,5,FALSE)),"",VLOOKUP(E23,[1]Annexes!$A$1:$G$136,5,FALSE))</f>
        <v>R3</v>
      </c>
      <c r="G23" s="34">
        <v>23</v>
      </c>
      <c r="H23" s="34">
        <v>13</v>
      </c>
      <c r="I23" s="35">
        <f>IF(ISBLANK(H23),"",ROUNDDOWN(G23/H23,[1]Joueurs!$AA$21))</f>
        <v>1.76</v>
      </c>
      <c r="J23" s="36">
        <v>11</v>
      </c>
      <c r="K23" s="37" t="str">
        <f t="shared" si="0"/>
        <v>D</v>
      </c>
      <c r="L23" s="38"/>
      <c r="M23" s="86" t="str">
        <f>CONCATENATE("P",B23-2)</f>
        <v>P20</v>
      </c>
      <c r="N23" s="64" t="str">
        <f>IF(ISBLANK(P21),"",IF(G21&lt;P21,E21,N21))</f>
        <v>Barrere Roland</v>
      </c>
      <c r="O23" s="65" t="str">
        <f>IF(ISNA(VLOOKUP(N23,[1]Annexes!$A$1:$G$136,5,FALSE)),"",VLOOKUP(N23,[1]Annexes!$A$1:$G$136,5,FALSE))</f>
        <v>R2</v>
      </c>
      <c r="P23" s="34">
        <v>80</v>
      </c>
      <c r="Q23" s="40">
        <f t="shared" si="3"/>
        <v>13</v>
      </c>
      <c r="R23" s="35">
        <f>IF(ISBLANK(P23),"",ROUNDDOWN(P23/Q23,[1]Joueurs!$AA$21))</f>
        <v>6.15</v>
      </c>
      <c r="S23" s="36">
        <v>19</v>
      </c>
      <c r="T23" s="37" t="str">
        <f t="shared" si="1"/>
        <v>V</v>
      </c>
      <c r="U23" s="41"/>
      <c r="V23" s="76" t="s">
        <v>22</v>
      </c>
      <c r="W23" s="43" t="str">
        <f>IF(ISBLANK(P19),"",IF(G19&lt;P19,E19,N19))</f>
        <v>Maubaret Jean-Bernard</v>
      </c>
    </row>
    <row r="24" spans="1:23">
      <c r="A24" s="15"/>
      <c r="B24" s="31">
        <f t="shared" si="2"/>
        <v>23</v>
      </c>
      <c r="C24" s="44" t="s">
        <v>15</v>
      </c>
      <c r="D24" s="87">
        <f>D21+1</f>
        <v>15</v>
      </c>
      <c r="E24" s="88" t="str">
        <f>VLOOKUP(D24,[1]Joueurs!$A$16:$B$91,2,FALSE)</f>
        <v>Clerc Jean-Paul</v>
      </c>
      <c r="F24" s="20" t="str">
        <f>IF(ISNA(VLOOKUP(E24,[1]Annexes!$A$1:$G$136,5,FALSE)),"",VLOOKUP(E24,[1]Annexes!$A$1:$G$136,5,FALSE))</f>
        <v>R2</v>
      </c>
      <c r="G24" s="34">
        <v>80</v>
      </c>
      <c r="H24" s="34">
        <v>14</v>
      </c>
      <c r="I24" s="35">
        <f>IF(ISBLANK(H24),"",ROUNDDOWN(G24/H24,[1]Joueurs!$AA$21))</f>
        <v>5.71</v>
      </c>
      <c r="J24" s="36">
        <v>21</v>
      </c>
      <c r="K24" s="37" t="str">
        <f t="shared" si="0"/>
        <v>V</v>
      </c>
      <c r="L24" s="38"/>
      <c r="M24" s="86" t="str">
        <f>CONCATENATE("V",B24-4)</f>
        <v>V19</v>
      </c>
      <c r="N24" s="64" t="str">
        <f>IF(ISBLANK(P20),"",IF(G20&gt;P20,E20,N20))</f>
        <v>Golse Éric</v>
      </c>
      <c r="O24" s="65" t="str">
        <f>IF(ISNA(VLOOKUP(N24,[1]Annexes!$A$1:$G$136,5,FALSE)),"",VLOOKUP(N24,[1]Annexes!$A$1:$G$136,5,FALSE))</f>
        <v>R3</v>
      </c>
      <c r="P24" s="34">
        <v>32</v>
      </c>
      <c r="Q24" s="40">
        <f t="shared" si="3"/>
        <v>14</v>
      </c>
      <c r="R24" s="35">
        <f>IF(ISBLANK(P24),"",ROUNDDOWN(P24/Q24,[1]Joueurs!$AA$21))</f>
        <v>2.2799999999999998</v>
      </c>
      <c r="S24" s="36">
        <v>7</v>
      </c>
      <c r="T24" s="37" t="str">
        <f t="shared" si="1"/>
        <v>D</v>
      </c>
      <c r="U24" s="41"/>
      <c r="V24" s="76"/>
      <c r="W24" s="43" t="str">
        <f>IF(ISBLANK(P22),"",IF(G22&lt;P22,E22,N22))</f>
        <v>Viaud Philippe</v>
      </c>
    </row>
    <row r="25" spans="1:23" ht="15.75" thickBot="1">
      <c r="A25" s="45"/>
      <c r="B25" s="46">
        <f t="shared" si="2"/>
        <v>24</v>
      </c>
      <c r="C25" s="47"/>
      <c r="D25" s="48">
        <f>D24+1</f>
        <v>16</v>
      </c>
      <c r="E25" s="49" t="str">
        <f>VLOOKUP(D25,[1]Joueurs!$A$16:$B$91,2,FALSE)</f>
        <v>Joanidis Philippe</v>
      </c>
      <c r="F25" s="50" t="str">
        <f>IF(ISNA(VLOOKUP(E25,[1]Annexes!$A$1:$G$136,5,FALSE)),"",VLOOKUP(E25,[1]Annexes!$A$1:$G$136,5,FALSE))</f>
        <v>R2</v>
      </c>
      <c r="G25" s="51">
        <v>63</v>
      </c>
      <c r="H25" s="51">
        <v>20</v>
      </c>
      <c r="I25" s="80">
        <f>IF(ISBLANK(H25),"",ROUNDDOWN(G25/H25,[1]Joueurs!$AA$21))</f>
        <v>3.15</v>
      </c>
      <c r="J25" s="53">
        <v>19</v>
      </c>
      <c r="K25" s="54" t="str">
        <f t="shared" si="0"/>
        <v>V</v>
      </c>
      <c r="L25" s="55"/>
      <c r="M25" s="46" t="str">
        <f>CONCATENATE("V",B25-4)</f>
        <v>V20</v>
      </c>
      <c r="N25" s="78" t="str">
        <f>IF(ISBLANK(P21),"",IF(G21&gt;P21,E21,N21))</f>
        <v>Dajean Serge</v>
      </c>
      <c r="O25" s="79" t="str">
        <f>IF(ISNA(VLOOKUP(N25,[1]Annexes!$A$1:$G$136,5,FALSE)),"",VLOOKUP(N25,[1]Annexes!$A$1:$G$136,5,FALSE))</f>
        <v>R3</v>
      </c>
      <c r="P25" s="51">
        <v>30</v>
      </c>
      <c r="Q25" s="82">
        <f t="shared" si="3"/>
        <v>20</v>
      </c>
      <c r="R25" s="80">
        <f>IF(ISBLANK(P25),"",ROUNDDOWN(P25/Q25,[1]Joueurs!$AA$21))</f>
        <v>1.5</v>
      </c>
      <c r="S25" s="53">
        <v>4</v>
      </c>
      <c r="T25" s="54" t="str">
        <f t="shared" si="1"/>
        <v>D</v>
      </c>
      <c r="U25" s="59"/>
      <c r="V25" s="84"/>
      <c r="W25" s="61" t="str">
        <f>IF(ISBLANK(P23),"",IF(G23&lt;P23,E23,N23))</f>
        <v>Planchard André</v>
      </c>
    </row>
    <row r="26" spans="1:23">
      <c r="A26" s="85">
        <f>A22+1</f>
        <v>7</v>
      </c>
      <c r="B26" s="16">
        <f t="shared" si="2"/>
        <v>25</v>
      </c>
      <c r="C26" s="17" t="s">
        <v>16</v>
      </c>
      <c r="D26" s="63" t="str">
        <f>CONCATENATE("V",B26-4)</f>
        <v>V21</v>
      </c>
      <c r="E26" s="120" t="str">
        <f>IF(ISBLANK(P22),"",IF(G22&gt;P22,E22,N22))</f>
        <v>Bonnet Jean-Michel</v>
      </c>
      <c r="F26" s="65" t="str">
        <f>IF(ISNA(VLOOKUP(E26,[1]Annexes!$A$1:$G$136,5,FALSE)),"",VLOOKUP(E26,[1]Annexes!$A$1:$G$136,5,FALSE))</f>
        <v>R3</v>
      </c>
      <c r="G26" s="21">
        <v>49</v>
      </c>
      <c r="H26" s="21">
        <v>20</v>
      </c>
      <c r="I26" s="22">
        <f>IF(ISBLANK(H26),"",ROUNDDOWN(G26/H26,[1]Joueurs!$AA$21))</f>
        <v>2.4500000000000002</v>
      </c>
      <c r="J26" s="23">
        <v>7</v>
      </c>
      <c r="K26" s="24" t="str">
        <f t="shared" si="0"/>
        <v>D</v>
      </c>
      <c r="L26" s="11"/>
      <c r="M26" s="31" t="str">
        <f>CONCATENATE("V",B26-3)</f>
        <v>V22</v>
      </c>
      <c r="N26" s="74" t="str">
        <f>IF(ISBLANK(P23),"",IF(G23&gt;P23,E23,N23))</f>
        <v>Barrere Roland</v>
      </c>
      <c r="O26" s="65" t="str">
        <f>IF(ISNA(VLOOKUP(N26,[1]Annexes!$A$1:$G$136,5,FALSE)),"",VLOOKUP(N26,[1]Annexes!$A$1:$G$136,5,FALSE))</f>
        <v>R2</v>
      </c>
      <c r="P26" s="21">
        <v>61</v>
      </c>
      <c r="Q26" s="26">
        <f t="shared" si="3"/>
        <v>20</v>
      </c>
      <c r="R26" s="27">
        <f>IF(ISBLANK(P26),"",ROUNDDOWN(P26/Q26,[1]Joueurs!$AA$21))</f>
        <v>3.05</v>
      </c>
      <c r="S26" s="23">
        <v>12</v>
      </c>
      <c r="T26" s="24" t="str">
        <f t="shared" si="1"/>
        <v>V</v>
      </c>
      <c r="U26" s="28"/>
      <c r="V26" s="73" t="s">
        <v>19</v>
      </c>
      <c r="W26" s="30" t="str">
        <f>IF(ISBLANK(P22),"",IF(G22&lt;P22,E22,N22))</f>
        <v>Viaud Philippe</v>
      </c>
    </row>
    <row r="27" spans="1:23">
      <c r="A27" s="15"/>
      <c r="B27" s="31">
        <f t="shared" si="2"/>
        <v>26</v>
      </c>
      <c r="C27" s="32"/>
      <c r="D27" s="86" t="str">
        <f>CONCATENATE("P",B27-3)</f>
        <v>P23</v>
      </c>
      <c r="E27" s="64" t="str">
        <f>IF(ISBLANK(P24),"",IF(G24&lt;P24,E24,N24))</f>
        <v>Golse Éric</v>
      </c>
      <c r="F27" s="65" t="str">
        <f>IF(ISNA(VLOOKUP(E27,[1]Annexes!$A$1:$G$136,5,FALSE)),"",VLOOKUP(E27,[1]Annexes!$A$1:$G$136,5,FALSE))</f>
        <v>R3</v>
      </c>
      <c r="G27" s="34">
        <v>60</v>
      </c>
      <c r="H27" s="34">
        <v>23</v>
      </c>
      <c r="I27" s="35">
        <f>IF(ISBLANK(H27),"",ROUNDDOWN(G27/H27,[1]Joueurs!$AA$21))</f>
        <v>2.6</v>
      </c>
      <c r="J27" s="36">
        <v>11</v>
      </c>
      <c r="K27" s="37" t="str">
        <f t="shared" si="0"/>
        <v>V</v>
      </c>
      <c r="L27" s="38"/>
      <c r="M27" s="86" t="str">
        <f>CONCATENATE("P",B27-2)</f>
        <v>P24</v>
      </c>
      <c r="N27" s="64" t="str">
        <f>IF(ISBLANK(P25),"",IF(G25&lt;P25,E25,N25))</f>
        <v>Dajean Serge</v>
      </c>
      <c r="O27" s="65" t="str">
        <f>IF(ISNA(VLOOKUP(N27,[1]Annexes!$A$1:$G$136,5,FALSE)),"",VLOOKUP(N27,[1]Annexes!$A$1:$G$136,5,FALSE))</f>
        <v>R3</v>
      </c>
      <c r="P27" s="34">
        <v>32</v>
      </c>
      <c r="Q27" s="40">
        <f t="shared" si="3"/>
        <v>23</v>
      </c>
      <c r="R27" s="35">
        <f>IF(ISBLANK(P27),"",ROUNDDOWN(P27/Q27,[1]Joueurs!$AA$21))</f>
        <v>1.39</v>
      </c>
      <c r="S27" s="36">
        <v>5</v>
      </c>
      <c r="T27" s="37" t="str">
        <f t="shared" si="1"/>
        <v>D</v>
      </c>
      <c r="U27" s="41"/>
      <c r="V27" s="76" t="s">
        <v>22</v>
      </c>
      <c r="W27" s="43" t="str">
        <f>IF(ISBLANK(P23),"",IF(G23&lt;P23,E23,N23))</f>
        <v>Planchard André</v>
      </c>
    </row>
    <row r="28" spans="1:23">
      <c r="A28" s="15"/>
      <c r="B28" s="31">
        <f t="shared" si="2"/>
        <v>27</v>
      </c>
      <c r="C28" s="44" t="s">
        <v>23</v>
      </c>
      <c r="D28" s="87">
        <f>D25+1</f>
        <v>17</v>
      </c>
      <c r="E28" s="88" t="str">
        <f>VLOOKUP(D28,[1]Joueurs!$A$16:$B$91,2,FALSE)</f>
        <v>Charlet Jean-Pierre</v>
      </c>
      <c r="F28" s="20" t="str">
        <f>IF(ISNA(VLOOKUP(E28,[1]Annexes!$A$1:$G$136,5,FALSE)),"",VLOOKUP(E28,[1]Annexes!$A$1:$G$136,5,FALSE))</f>
        <v>R2</v>
      </c>
      <c r="G28" s="34">
        <v>47</v>
      </c>
      <c r="H28" s="34">
        <v>20</v>
      </c>
      <c r="I28" s="35">
        <f>IF(ISBLANK(H28),"",ROUNDDOWN(G28/H28,[1]Joueurs!$AA$21))</f>
        <v>2.35</v>
      </c>
      <c r="J28" s="36">
        <v>14</v>
      </c>
      <c r="K28" s="37" t="str">
        <f t="shared" si="0"/>
        <v>V</v>
      </c>
      <c r="L28" s="38"/>
      <c r="M28" s="86" t="str">
        <f>CONCATENATE("V",B28-4)</f>
        <v>V23</v>
      </c>
      <c r="N28" s="64" t="str">
        <f>IF(ISBLANK(P24),"",IF(G24&gt;P24,E24,N24))</f>
        <v>Clerc Jean-Paul</v>
      </c>
      <c r="O28" s="65" t="str">
        <f>IF(ISNA(VLOOKUP(N28,[1]Annexes!$A$1:$G$136,5,FALSE)),"",VLOOKUP(N28,[1]Annexes!$A$1:$G$136,5,FALSE))</f>
        <v>R2</v>
      </c>
      <c r="P28" s="34">
        <v>45</v>
      </c>
      <c r="Q28" s="40">
        <f t="shared" si="3"/>
        <v>20</v>
      </c>
      <c r="R28" s="35">
        <f>IF(ISBLANK(P28),"",ROUNDDOWN(P28/Q28,[1]Joueurs!$AA$21))</f>
        <v>2.25</v>
      </c>
      <c r="S28" s="36">
        <v>14</v>
      </c>
      <c r="T28" s="37" t="str">
        <f t="shared" si="1"/>
        <v>D</v>
      </c>
      <c r="U28" s="41"/>
      <c r="V28" s="76"/>
      <c r="W28" s="43" t="str">
        <f>IF(ISBLANK(P26),"",IF(G26&lt;P26,E26,N26))</f>
        <v>Bonnet Jean-Michel</v>
      </c>
    </row>
    <row r="29" spans="1:23" ht="15.75" thickBot="1">
      <c r="A29" s="45"/>
      <c r="B29" s="46">
        <f t="shared" si="2"/>
        <v>28</v>
      </c>
      <c r="C29" s="47"/>
      <c r="D29" s="48">
        <f>D28+1</f>
        <v>18</v>
      </c>
      <c r="E29" s="49" t="str">
        <f>VLOOKUP(D29,[1]Joueurs!$A$16:$B$91,2,FALSE)</f>
        <v>Mongelard Marc</v>
      </c>
      <c r="F29" s="50" t="str">
        <f>IF(ISNA(VLOOKUP(E29,[1]Annexes!$A$1:$G$136,5,FALSE)),"",VLOOKUP(E29,[1]Annexes!$A$1:$G$136,5,FALSE))</f>
        <v>R1</v>
      </c>
      <c r="G29" s="51">
        <v>76</v>
      </c>
      <c r="H29" s="51">
        <v>18</v>
      </c>
      <c r="I29" s="80">
        <f>IF(ISBLANK(H29),"",ROUNDDOWN(G29/H29,[1]Joueurs!$AA$21))</f>
        <v>4.22</v>
      </c>
      <c r="J29" s="53">
        <v>18</v>
      </c>
      <c r="K29" s="54" t="str">
        <f t="shared" si="0"/>
        <v>V</v>
      </c>
      <c r="L29" s="55"/>
      <c r="M29" s="46" t="str">
        <f>CONCATENATE("V",B29-4)</f>
        <v>V24</v>
      </c>
      <c r="N29" s="78" t="str">
        <f>IF(ISBLANK(P25),"",IF(G25&gt;P25,E25,N25))</f>
        <v>Joanidis Philippe</v>
      </c>
      <c r="O29" s="79" t="str">
        <f>IF(ISNA(VLOOKUP(N29,[1]Annexes!$A$1:$G$136,5,FALSE)),"",VLOOKUP(N29,[1]Annexes!$A$1:$G$136,5,FALSE))</f>
        <v>R2</v>
      </c>
      <c r="P29" s="51">
        <v>46</v>
      </c>
      <c r="Q29" s="82">
        <f t="shared" si="3"/>
        <v>18</v>
      </c>
      <c r="R29" s="80">
        <f>IF(ISBLANK(P29),"",ROUNDDOWN(P29/Q29,[1]Joueurs!$AA$21))</f>
        <v>2.5499999999999998</v>
      </c>
      <c r="S29" s="53">
        <v>15</v>
      </c>
      <c r="T29" s="54" t="str">
        <f t="shared" si="1"/>
        <v>D</v>
      </c>
      <c r="U29" s="59"/>
      <c r="V29" s="84"/>
      <c r="W29" s="61" t="str">
        <f>IF(ISBLANK(P27),"",IF(G27&lt;P27,E27,N27))</f>
        <v>Dajean Serge</v>
      </c>
    </row>
    <row r="30" spans="1:23">
      <c r="A30" s="85">
        <f>A26+1</f>
        <v>8</v>
      </c>
      <c r="B30" s="16">
        <f t="shared" si="2"/>
        <v>29</v>
      </c>
      <c r="C30" s="17" t="s">
        <v>28</v>
      </c>
      <c r="D30" s="63" t="str">
        <f>CONCATENATE("V",B30-4)</f>
        <v>V25</v>
      </c>
      <c r="E30" s="74" t="str">
        <f>IF(ISBLANK(P26),"",IF(G26&gt;P26,E26,N26))</f>
        <v>Barrere Roland</v>
      </c>
      <c r="F30" s="65" t="str">
        <f>IF(ISNA(VLOOKUP(E30,[1]Annexes!$A$1:$G$136,5,FALSE)),"",VLOOKUP(E30,[1]Annexes!$A$1:$G$136,5,FALSE))</f>
        <v>R2</v>
      </c>
      <c r="G30" s="21">
        <v>36</v>
      </c>
      <c r="H30" s="21">
        <v>20</v>
      </c>
      <c r="I30" s="22">
        <f>IF(ISBLANK(H30),"",ROUNDDOWN(G30/H30,[1]Joueurs!$AA$21))</f>
        <v>1.8</v>
      </c>
      <c r="J30" s="23">
        <v>8</v>
      </c>
      <c r="K30" s="24" t="str">
        <f t="shared" si="0"/>
        <v>D</v>
      </c>
      <c r="L30" s="11"/>
      <c r="M30" s="31" t="str">
        <f>CONCATENATE("V",B30-3)</f>
        <v>V26</v>
      </c>
      <c r="N30" s="74" t="str">
        <f>IF(ISBLANK(P27),"",IF(G27&gt;P27,E27,N27))</f>
        <v>Golse Éric</v>
      </c>
      <c r="O30" s="65" t="str">
        <f>IF(ISNA(VLOOKUP(N30,[1]Annexes!$A$1:$G$136,5,FALSE)),"",VLOOKUP(N30,[1]Annexes!$A$1:$G$136,5,FALSE))</f>
        <v>R3</v>
      </c>
      <c r="P30" s="21">
        <v>47</v>
      </c>
      <c r="Q30" s="26">
        <f t="shared" si="3"/>
        <v>20</v>
      </c>
      <c r="R30" s="27">
        <f>IF(ISBLANK(P30),"",ROUNDDOWN(P30/Q30,[1]Joueurs!$AA$21))</f>
        <v>2.35</v>
      </c>
      <c r="S30" s="23">
        <v>10</v>
      </c>
      <c r="T30" s="24" t="str">
        <f t="shared" si="1"/>
        <v>VP</v>
      </c>
      <c r="U30" s="28"/>
      <c r="V30" s="73" t="s">
        <v>19</v>
      </c>
      <c r="W30" s="30" t="str">
        <f>IF(ISBLANK(P26),"",IF(G26&lt;P26,E26,N26))</f>
        <v>Bonnet Jean-Michel</v>
      </c>
    </row>
    <row r="31" spans="1:23">
      <c r="A31" s="15"/>
      <c r="B31" s="31">
        <f t="shared" si="2"/>
        <v>30</v>
      </c>
      <c r="C31" s="32"/>
      <c r="D31" s="86" t="str">
        <f>CONCATENATE("P",B31-3)</f>
        <v>P27</v>
      </c>
      <c r="E31" s="64" t="str">
        <f>IF(ISBLANK(P28),"",IF(G28&lt;P28,E28,N28))</f>
        <v>Clerc Jean-Paul</v>
      </c>
      <c r="F31" s="65" t="str">
        <f>IF(ISNA(VLOOKUP(E31,[1]Annexes!$A$1:$G$136,5,FALSE)),"",VLOOKUP(E31,[1]Annexes!$A$1:$G$136,5,FALSE))</f>
        <v>R2</v>
      </c>
      <c r="G31" s="34">
        <v>44</v>
      </c>
      <c r="H31" s="34">
        <v>18</v>
      </c>
      <c r="I31" s="35">
        <f>IF(ISBLANK(H31),"",ROUNDDOWN(G31/H31,[1]Joueurs!$AA$21))</f>
        <v>2.44</v>
      </c>
      <c r="J31" s="36">
        <v>13</v>
      </c>
      <c r="K31" s="37" t="str">
        <f t="shared" si="0"/>
        <v>D</v>
      </c>
      <c r="L31" s="38"/>
      <c r="M31" s="86" t="str">
        <f>CONCATENATE("P",B31-2)</f>
        <v>P28</v>
      </c>
      <c r="N31" s="64" t="str">
        <f>IF(ISBLANK(P29),"",IF(G29&lt;P29,E29,N29))</f>
        <v>Joanidis Philippe</v>
      </c>
      <c r="O31" s="65" t="str">
        <f>IF(ISNA(VLOOKUP(N31,[1]Annexes!$A$1:$G$136,5,FALSE)),"",VLOOKUP(N31,[1]Annexes!$A$1:$G$136,5,FALSE))</f>
        <v>R2</v>
      </c>
      <c r="P31" s="34">
        <v>80</v>
      </c>
      <c r="Q31" s="40">
        <f t="shared" si="3"/>
        <v>18</v>
      </c>
      <c r="R31" s="35">
        <f>IF(ISBLANK(P31),"",ROUNDDOWN(P31/Q31,[1]Joueurs!$AA$21))</f>
        <v>4.4400000000000004</v>
      </c>
      <c r="S31" s="36">
        <v>12</v>
      </c>
      <c r="T31" s="37" t="str">
        <f t="shared" si="1"/>
        <v>V</v>
      </c>
      <c r="U31" s="41"/>
      <c r="V31" s="76" t="s">
        <v>22</v>
      </c>
      <c r="W31" s="43" t="str">
        <f>IF(ISBLANK(P27),"",IF(G27&lt;P27,E27,N27))</f>
        <v>Dajean Serge</v>
      </c>
    </row>
    <row r="32" spans="1:23">
      <c r="A32" s="15"/>
      <c r="B32" s="31">
        <f t="shared" si="2"/>
        <v>31</v>
      </c>
      <c r="C32" s="44" t="s">
        <v>29</v>
      </c>
      <c r="D32" s="87">
        <f>D29+1</f>
        <v>19</v>
      </c>
      <c r="E32" s="88" t="str">
        <f>VLOOKUP(D32,[1]Joueurs!$A$16:$B$91,2,FALSE)</f>
        <v>Lalanne Bernard</v>
      </c>
      <c r="F32" s="20" t="str">
        <f>IF(ISNA(VLOOKUP(E32,[1]Annexes!$A$1:$G$136,5,FALSE)),"",VLOOKUP(E32,[1]Annexes!$A$1:$G$136,5,FALSE))</f>
        <v>R1</v>
      </c>
      <c r="G32" s="34">
        <v>87</v>
      </c>
      <c r="H32" s="34">
        <v>18</v>
      </c>
      <c r="I32" s="35">
        <f>IF(ISBLANK(H32),"",ROUNDDOWN(G32/H32,[1]Joueurs!$AA$21))</f>
        <v>4.83</v>
      </c>
      <c r="J32" s="36">
        <v>22</v>
      </c>
      <c r="K32" s="37" t="str">
        <f t="shared" si="0"/>
        <v>V</v>
      </c>
      <c r="L32" s="38"/>
      <c r="M32" s="86" t="str">
        <f>CONCATENATE("V",B32-4)</f>
        <v>V27</v>
      </c>
      <c r="N32" s="64" t="str">
        <f>IF(ISBLANK(P28),"",IF(G28&gt;P28,E28,N28))</f>
        <v>Charlet Jean-Pierre</v>
      </c>
      <c r="O32" s="65" t="str">
        <f>IF(ISNA(VLOOKUP(N32,[1]Annexes!$A$1:$G$136,5,FALSE)),"",VLOOKUP(N32,[1]Annexes!$A$1:$G$136,5,FALSE))</f>
        <v>R2</v>
      </c>
      <c r="P32" s="34">
        <v>61</v>
      </c>
      <c r="Q32" s="40">
        <f t="shared" si="3"/>
        <v>18</v>
      </c>
      <c r="R32" s="35">
        <f>IF(ISBLANK(P32),"",ROUNDDOWN(P32/Q32,[1]Joueurs!$AA$21))</f>
        <v>3.38</v>
      </c>
      <c r="S32" s="36">
        <v>11</v>
      </c>
      <c r="T32" s="37" t="str">
        <f t="shared" si="1"/>
        <v>D</v>
      </c>
      <c r="U32" s="41"/>
      <c r="V32" s="76"/>
      <c r="W32" s="43" t="str">
        <f>IF(ISBLANK(P30),"",IF(G30&lt;P30,E30,N30))</f>
        <v>Barrere Roland</v>
      </c>
    </row>
    <row r="33" spans="1:23" ht="15.75" thickBot="1">
      <c r="A33" s="45"/>
      <c r="B33" s="46">
        <f t="shared" si="2"/>
        <v>32</v>
      </c>
      <c r="C33" s="47"/>
      <c r="D33" s="48">
        <f>D32+1</f>
        <v>20</v>
      </c>
      <c r="E33" s="49" t="str">
        <f>VLOOKUP(D33,[1]Joueurs!$A$16:$B$91,2,FALSE)</f>
        <v>Duchamp François</v>
      </c>
      <c r="F33" s="50" t="str">
        <f>IF(ISNA(VLOOKUP(E33,[1]Annexes!$A$1:$G$136,5,FALSE)),"",VLOOKUP(E33,[1]Annexes!$A$1:$G$136,5,FALSE))</f>
        <v>N1</v>
      </c>
      <c r="G33" s="51">
        <v>112</v>
      </c>
      <c r="H33" s="51">
        <v>10</v>
      </c>
      <c r="I33" s="80">
        <f>IF(ISBLANK(H33),"",ROUNDDOWN(G33/H33,[1]Joueurs!$AA$21))</f>
        <v>11.2</v>
      </c>
      <c r="J33" s="53">
        <v>39</v>
      </c>
      <c r="K33" s="54" t="str">
        <f t="shared" si="0"/>
        <v>V</v>
      </c>
      <c r="L33" s="55"/>
      <c r="M33" s="46" t="str">
        <f>CONCATENATE("V",B33-4)</f>
        <v>V28</v>
      </c>
      <c r="N33" s="78" t="str">
        <f>IF(ISBLANK(P29),"",IF(G29&gt;P29,E29,N29))</f>
        <v>Mongelard Marc</v>
      </c>
      <c r="O33" s="79" t="str">
        <f>IF(ISNA(VLOOKUP(N33,[1]Annexes!$A$1:$G$136,5,FALSE)),"",VLOOKUP(N33,[1]Annexes!$A$1:$G$136,5,FALSE))</f>
        <v>R1</v>
      </c>
      <c r="P33" s="51">
        <v>44</v>
      </c>
      <c r="Q33" s="82">
        <f t="shared" si="3"/>
        <v>10</v>
      </c>
      <c r="R33" s="80">
        <f>IF(ISBLANK(P33),"",ROUNDDOWN(P33/Q33,[1]Joueurs!$AA$21))</f>
        <v>4.4000000000000004</v>
      </c>
      <c r="S33" s="53">
        <v>17</v>
      </c>
      <c r="T33" s="54" t="str">
        <f t="shared" si="1"/>
        <v>D</v>
      </c>
      <c r="U33" s="59" t="s">
        <v>34</v>
      </c>
      <c r="V33" s="84"/>
      <c r="W33" s="61" t="str">
        <f>IF(ISBLANK(P31),"",IF(G31&lt;P31,E31,N31))</f>
        <v>Clerc Jean-Paul</v>
      </c>
    </row>
    <row r="34" spans="1:23">
      <c r="A34" s="15">
        <f>A30+1</f>
        <v>9</v>
      </c>
      <c r="B34" s="16">
        <f t="shared" si="2"/>
        <v>33</v>
      </c>
      <c r="C34" s="17" t="s">
        <v>35</v>
      </c>
      <c r="D34" s="89" t="str">
        <f>CONCATENATE("V",B34-4)</f>
        <v>V29</v>
      </c>
      <c r="E34" s="90" t="str">
        <f>IF(ISBLANK(P30),"",IF(G30&gt;P30,E30,N30))</f>
        <v>Golse Éric</v>
      </c>
      <c r="F34" s="91" t="str">
        <f>IF(ISNA(VLOOKUP(E34,[1]Annexes!$A$1:$G$136,5,FALSE)),"",VLOOKUP(E34,[1]Annexes!$A$1:$G$136,5,FALSE))</f>
        <v>R3</v>
      </c>
      <c r="G34" s="21">
        <v>35</v>
      </c>
      <c r="H34" s="21">
        <v>20</v>
      </c>
      <c r="I34" s="22">
        <f>IF(ISBLANK(H34),"",ROUNDDOWN(G34/H34,[1]Joueurs!$AA$21))</f>
        <v>1.75</v>
      </c>
      <c r="J34" s="23">
        <v>5</v>
      </c>
      <c r="K34" s="24" t="str">
        <f t="shared" si="0"/>
        <v>D</v>
      </c>
      <c r="L34" s="68"/>
      <c r="M34" s="16" t="str">
        <f>CONCATENATE("V",B34-3)</f>
        <v>V30</v>
      </c>
      <c r="N34" s="90" t="str">
        <f>IF(ISBLANK(P31),"",IF(G31&gt;P31,E31,N31))</f>
        <v>Joanidis Philippe</v>
      </c>
      <c r="O34" s="91" t="str">
        <f>IF(ISNA(VLOOKUP(N34,[1]Annexes!$A$1:$G$136,5,FALSE)),"",VLOOKUP(N34,[1]Annexes!$A$1:$G$136,5,FALSE))</f>
        <v>R2</v>
      </c>
      <c r="P34" s="21">
        <v>54</v>
      </c>
      <c r="Q34" s="26">
        <f t="shared" si="3"/>
        <v>20</v>
      </c>
      <c r="R34" s="27">
        <f>IF(ISBLANK(P34),"",ROUNDDOWN(P34/Q34,[1]Joueurs!$AA$21))</f>
        <v>2.7</v>
      </c>
      <c r="S34" s="23">
        <v>8</v>
      </c>
      <c r="T34" s="24" t="str">
        <f t="shared" si="1"/>
        <v>V</v>
      </c>
      <c r="U34" s="92"/>
      <c r="V34" s="73" t="s">
        <v>19</v>
      </c>
      <c r="W34" s="30" t="str">
        <f>IF(ISBLANK(P30),"",IF(G30&lt;P30,E30,N30))</f>
        <v>Barrere Roland</v>
      </c>
    </row>
    <row r="35" spans="1:23" ht="15.75" thickBot="1">
      <c r="A35" s="45"/>
      <c r="B35" s="46">
        <f t="shared" si="2"/>
        <v>34</v>
      </c>
      <c r="C35" s="47"/>
      <c r="D35" s="77" t="str">
        <f>CONCATENATE("P",B35-3)</f>
        <v>P31</v>
      </c>
      <c r="E35" s="78" t="str">
        <f>IF(ISBLANK(P32),"",IF(G32&lt;P32,E32,N32))</f>
        <v>Charlet Jean-Pierre</v>
      </c>
      <c r="F35" s="50" t="str">
        <f>IF(ISNA(VLOOKUP(E35,[1]Annexes!$A$1:$G$136,5,FALSE)),"",VLOOKUP(E35,[1]Annexes!$A$1:$G$136,5,FALSE))</f>
        <v>R2</v>
      </c>
      <c r="G35" s="93">
        <v>67</v>
      </c>
      <c r="H35" s="93">
        <v>18</v>
      </c>
      <c r="I35" s="80">
        <f>IF(ISBLANK(H35),"",ROUNDDOWN(G35/H35,[1]Joueurs!$AA$21))</f>
        <v>3.72</v>
      </c>
      <c r="J35" s="94">
        <v>10</v>
      </c>
      <c r="K35" s="54" t="str">
        <f t="shared" si="0"/>
        <v>VP</v>
      </c>
      <c r="L35" s="81"/>
      <c r="M35" s="46" t="str">
        <f>CONCATENATE("P",B35-2)</f>
        <v>P32</v>
      </c>
      <c r="N35" s="78" t="str">
        <f>IF(ISBLANK(P33),"",IF(G33&lt;P33,E33,N33))</f>
        <v>Mongelard Marc</v>
      </c>
      <c r="O35" s="50" t="str">
        <f>IF(ISNA(VLOOKUP(N35,[1]Annexes!$A$1:$G$136,5,FALSE)),"",VLOOKUP(N35,[1]Annexes!$A$1:$G$136,5,FALSE))</f>
        <v>R1</v>
      </c>
      <c r="P35" s="93">
        <v>58</v>
      </c>
      <c r="Q35" s="82">
        <f t="shared" si="3"/>
        <v>18</v>
      </c>
      <c r="R35" s="80">
        <f>IF(ISBLANK(P35),"",ROUNDDOWN(P35/Q35,[1]Joueurs!$AA$21))</f>
        <v>3.22</v>
      </c>
      <c r="S35" s="94">
        <v>19</v>
      </c>
      <c r="T35" s="54" t="str">
        <f t="shared" si="1"/>
        <v>D</v>
      </c>
      <c r="U35" s="95"/>
      <c r="V35" s="96" t="s">
        <v>22</v>
      </c>
      <c r="W35" s="61" t="str">
        <f>IF(ISBLANK(P31),"",IF(G31&lt;P31,E31,N31))</f>
        <v>Clerc Jean-Paul</v>
      </c>
    </row>
    <row r="36" spans="1:23">
      <c r="A36" s="85">
        <f>A34+1</f>
        <v>10</v>
      </c>
      <c r="B36" s="62">
        <f t="shared" si="2"/>
        <v>35</v>
      </c>
      <c r="C36" s="44" t="s">
        <v>36</v>
      </c>
      <c r="D36" s="86" t="str">
        <f>CONCATENATE("V",B36-4)</f>
        <v>V31</v>
      </c>
      <c r="E36" s="64" t="str">
        <f>IF(ISBLANK(P32),"",IF(G32&gt;P32,E32,N32))</f>
        <v>Lalanne Bernard</v>
      </c>
      <c r="F36" s="97" t="str">
        <f>IF(ISNA(VLOOKUP(E36,[1]Annexes!$A$1:$G$136,5,FALSE)),"",VLOOKUP(E36,[1]Annexes!$A$1:$G$136,5,FALSE))</f>
        <v>R1</v>
      </c>
      <c r="G36" s="98">
        <v>48</v>
      </c>
      <c r="H36" s="98">
        <v>18</v>
      </c>
      <c r="I36" s="52">
        <f>IF(ISBLANK(H36),"",ROUNDDOWN(G36/H36,[1]Joueurs!$AA$21))</f>
        <v>2.66</v>
      </c>
      <c r="J36" s="99">
        <v>14</v>
      </c>
      <c r="K36" s="58" t="str">
        <f t="shared" si="0"/>
        <v>V</v>
      </c>
      <c r="L36" s="38"/>
      <c r="M36" s="86" t="str">
        <f>CONCATENATE("V",B36-2)</f>
        <v>V33</v>
      </c>
      <c r="N36" s="64" t="str">
        <f>IF(ISBLANK(P34),"",IF(G34&gt;P34,E34,N34))</f>
        <v>Joanidis Philippe</v>
      </c>
      <c r="O36" s="97" t="str">
        <f>IF(ISNA(VLOOKUP(N36,[1]Annexes!$A$1:$G$136,5,FALSE)),"",VLOOKUP(N36,[1]Annexes!$A$1:$G$136,5,FALSE))</f>
        <v>R2</v>
      </c>
      <c r="P36" s="98">
        <v>34</v>
      </c>
      <c r="Q36" s="57">
        <f t="shared" si="3"/>
        <v>18</v>
      </c>
      <c r="R36" s="52">
        <f>IF(ISBLANK(P36),"",ROUNDDOWN(P36/Q36,[1]Joueurs!$AA$21))</f>
        <v>1.88</v>
      </c>
      <c r="S36" s="99">
        <v>9</v>
      </c>
      <c r="T36" s="58" t="str">
        <f t="shared" si="1"/>
        <v>D</v>
      </c>
      <c r="U36" s="100"/>
      <c r="V36" s="101" t="s">
        <v>37</v>
      </c>
      <c r="W36" s="30" t="str">
        <f>IF(ISBLANK(P34),"",IF(G34&lt;P34,E34,N34))</f>
        <v>Golse Éric</v>
      </c>
    </row>
    <row r="37" spans="1:23" ht="15.75" thickBot="1">
      <c r="A37" s="45"/>
      <c r="B37" s="46">
        <f t="shared" si="2"/>
        <v>36</v>
      </c>
      <c r="C37" s="47"/>
      <c r="D37" s="77" t="str">
        <f>CONCATENATE("V",B37-4)</f>
        <v>V32</v>
      </c>
      <c r="E37" s="102" t="str">
        <f>IF(ISBLANK(P33),"",IF(G33&gt;P33,E33,N33))</f>
        <v>Duchamp François</v>
      </c>
      <c r="F37" s="50" t="str">
        <f>IF(ISNA(VLOOKUP(E37,[1]Annexes!$A$1:$G$136,5,FALSE)),"",VLOOKUP(E37,[1]Annexes!$A$1:$G$136,5,FALSE))</f>
        <v>N1</v>
      </c>
      <c r="G37" s="103">
        <v>45</v>
      </c>
      <c r="H37" s="103">
        <v>10</v>
      </c>
      <c r="I37" s="80">
        <f>IF(ISBLANK(H37),"",ROUNDDOWN(G37/H37,[1]Joueurs!$AA$21))</f>
        <v>4.5</v>
      </c>
      <c r="J37" s="104">
        <v>27</v>
      </c>
      <c r="K37" s="54" t="str">
        <f t="shared" si="0"/>
        <v>D</v>
      </c>
      <c r="L37" s="55"/>
      <c r="M37" s="46" t="str">
        <f>CONCATENATE("V",B37-2)</f>
        <v>V34</v>
      </c>
      <c r="N37" s="78" t="str">
        <f>IF(ISBLANK(P35),"",IF(G35&gt;P35,E35,N35))</f>
        <v>Charlet Jean-Pierre</v>
      </c>
      <c r="O37" s="50" t="str">
        <f>IF(ISNA(VLOOKUP(N37,[1]Annexes!$A$1:$G$136,5,FALSE)),"",VLOOKUP(N37,[1]Annexes!$A$1:$G$136,5,FALSE))</f>
        <v>R2</v>
      </c>
      <c r="P37" s="103">
        <v>46</v>
      </c>
      <c r="Q37" s="82">
        <f t="shared" si="3"/>
        <v>10</v>
      </c>
      <c r="R37" s="80">
        <f>IF(ISBLANK(P37),"",ROUNDDOWN(P37/Q37,[1]Joueurs!$AA$21))</f>
        <v>4.5999999999999996</v>
      </c>
      <c r="S37" s="104">
        <v>20</v>
      </c>
      <c r="T37" s="54" t="str">
        <f t="shared" si="1"/>
        <v>VP</v>
      </c>
      <c r="U37" s="105" t="s">
        <v>34</v>
      </c>
      <c r="V37" s="101" t="s">
        <v>37</v>
      </c>
      <c r="W37" s="61" t="str">
        <f>IF(ISBLANK(P35),"",IF(G35&lt;P35,E35,N35))</f>
        <v>Mongelard Marc</v>
      </c>
    </row>
    <row r="38" spans="1:23" ht="15.75" thickBot="1">
      <c r="A38" s="106">
        <f>A36+1</f>
        <v>11</v>
      </c>
      <c r="B38" s="107">
        <f t="shared" si="2"/>
        <v>37</v>
      </c>
      <c r="C38" s="108" t="s">
        <v>33</v>
      </c>
      <c r="D38" s="109" t="str">
        <f>CONCATENATE("V",B38-2)</f>
        <v>V35</v>
      </c>
      <c r="E38" s="102" t="str">
        <f>IF(ISBLANK(P36),"",IF(G36&gt;P36,E36,N36))</f>
        <v>Lalanne Bernard</v>
      </c>
      <c r="F38" s="50" t="str">
        <f>IF(ISNA(VLOOKUP(E38,[1]Annexes!$A$1:$G$136,5,FALSE)),"",VLOOKUP(E38,[1]Annexes!$A$1:$G$136,5,FALSE))</f>
        <v>R1</v>
      </c>
      <c r="G38" s="110">
        <v>57</v>
      </c>
      <c r="H38" s="110">
        <v>18</v>
      </c>
      <c r="I38" s="111">
        <f>IF(ISBLANK(H38),"",ROUNDDOWN(G38/H38,[1]Joueurs!$AA$21))</f>
        <v>3.16</v>
      </c>
      <c r="J38" s="112">
        <v>19</v>
      </c>
      <c r="K38" s="54" t="str">
        <f t="shared" si="0"/>
        <v>V</v>
      </c>
      <c r="L38" s="113"/>
      <c r="M38" s="114" t="str">
        <f>CONCATENATE("V",B38-1)</f>
        <v>V36</v>
      </c>
      <c r="N38" s="102" t="str">
        <f>IF(ISBLANK(P37),"",IF(G37&gt;P37,E37,N37))</f>
        <v>Charlet Jean-Pierre</v>
      </c>
      <c r="O38" s="50" t="str">
        <f>IF(ISNA(VLOOKUP(N38,[1]Annexes!$A$1:$G$136,5,FALSE)),"",VLOOKUP(N38,[1]Annexes!$A$1:$G$136,5,FALSE))</f>
        <v>R2</v>
      </c>
      <c r="P38" s="110">
        <v>39</v>
      </c>
      <c r="Q38" s="82">
        <f t="shared" si="3"/>
        <v>18</v>
      </c>
      <c r="R38" s="80">
        <f>IF(ISBLANK(P38),"",ROUNDDOWN(P38/Q38,[1]Joueurs!$AA$21))</f>
        <v>2.16</v>
      </c>
      <c r="S38" s="112">
        <v>10</v>
      </c>
      <c r="T38" s="115" t="str">
        <f t="shared" si="1"/>
        <v>D</v>
      </c>
      <c r="U38" s="116"/>
      <c r="V38" s="117" t="s">
        <v>38</v>
      </c>
      <c r="W38" s="118" t="str">
        <f>IF(ISBLANK(P36),"",IF(G36&lt;P36,E36,N36))</f>
        <v>Joanidis Philippe</v>
      </c>
    </row>
  </sheetData>
  <mergeCells count="30">
    <mergeCell ref="A34:A35"/>
    <mergeCell ref="C34:C35"/>
    <mergeCell ref="A36:A37"/>
    <mergeCell ref="C36:C37"/>
    <mergeCell ref="A26:A29"/>
    <mergeCell ref="C26:C27"/>
    <mergeCell ref="C28:C29"/>
    <mergeCell ref="A30:A33"/>
    <mergeCell ref="C30:C31"/>
    <mergeCell ref="C32:C33"/>
    <mergeCell ref="A18:A21"/>
    <mergeCell ref="C18:C19"/>
    <mergeCell ref="C20:C21"/>
    <mergeCell ref="A22:A25"/>
    <mergeCell ref="C22:C23"/>
    <mergeCell ref="C24:C25"/>
    <mergeCell ref="A10:A13"/>
    <mergeCell ref="C10:C11"/>
    <mergeCell ref="C12:C13"/>
    <mergeCell ref="A14:A17"/>
    <mergeCell ref="C14:C15"/>
    <mergeCell ref="C16:C17"/>
    <mergeCell ref="D1:E1"/>
    <mergeCell ref="M1:N1"/>
    <mergeCell ref="A2:A5"/>
    <mergeCell ref="C2:C3"/>
    <mergeCell ref="C4:C5"/>
    <mergeCell ref="A6:A9"/>
    <mergeCell ref="C6:C7"/>
    <mergeCell ref="C8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Billard-Club</dc:creator>
  <cp:lastModifiedBy>Billard-Club</cp:lastModifiedBy>
  <dcterms:created xsi:type="dcterms:W3CDTF">2016-10-10T17:09:32Z</dcterms:created>
  <dcterms:modified xsi:type="dcterms:W3CDTF">2016-10-10T17:14:05Z</dcterms:modified>
</cp:coreProperties>
</file>