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205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<sst xmlns="http://schemas.openxmlformats.org/spreadsheetml/2006/main" count="226" uniqueCount="79">
  <si>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</si>
  <si>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</si>
  <si>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</si>
  <si>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</si>
  <si>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</si>
  <si>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</si>
  <si>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</si>
  <si>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</si>
  <si>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</si>
  <si>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</si>
  <si>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</si>
  <si>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</si>
  <si>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</si>
  <si>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</si>
  <si>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</si>
  <si>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</si>
  <si>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</si>
  <si>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</si>
  <si>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</si>
  <si>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</si>
  <si>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</si>
  <si>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</si>
  <si>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</si>
  <si>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</si>
  <si>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</si>
  <si>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</si>
  <si>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</si>
  <si>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</si>
  <si>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</si>
  <si>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</si>
  <si>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</si>
  <si>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</si>
  <si>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</si>
  <si>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</si>
  <si>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</si>
  <si>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</si>
  <si>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</si>
  <si>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</si>
  <si>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</si>
  <si>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</si>
  <si>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</si>
  <si>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</si>
  <si>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</si>
  <si>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</si>
  <si>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</si>
  <si>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</si>
  <si>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</si>
  <si>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</si>
  <si>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</si>
  <si>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</si>
  <si>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</si>
  <si>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</si>
  <si>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</si>
  <si>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</si>
  <si>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</si>
  <si>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</si>
  <si>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</si>
  <si>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</si>
  <si>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</si>
  <si>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</si>
  <si>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</si>
  <si>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</si>
  <si>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</si>
  <si>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</si>
  <si>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CESTAS 2</t>
  </si>
  <si>
    <t>Journée</t>
  </si>
  <si>
    <t>MANESSE</t>
  </si>
  <si>
    <t>Alain</t>
  </si>
  <si>
    <t>SAUBESTY</t>
  </si>
  <si>
    <t>Thierry</t>
  </si>
  <si>
    <t>FRAIGNEAU</t>
  </si>
  <si>
    <t>Patrick</t>
  </si>
  <si>
    <t>DESTABLE</t>
  </si>
  <si>
    <t>NICOLO</t>
  </si>
  <si>
    <t>GOUAY</t>
  </si>
  <si>
    <t>BERNARD</t>
  </si>
  <si>
    <t>Francis</t>
  </si>
  <si>
    <t>BLOY</t>
  </si>
  <si>
    <t>J-Pierre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</si>
</sst>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\-mmm\-yyyy;@"/>
    <numFmt numFmtId="167" formatCode="0;\-0;;@"/>
    <numFmt numFmtId="168" formatCode="0.000"/>
  </numFmts>
  <fonts count="53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8" fontId="4" fillId="33" borderId="21" xfId="0" applyNumberFormat="1" applyFont="1" applyFill="1" applyBorder="1" applyAlignment="1" applyProtection="1">
      <alignment horizontal="center" vertical="top"/>
      <protection/>
    </xf>
    <xf numFmtId="168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8" fontId="4" fillId="35" borderId="28" xfId="0" applyNumberFormat="1" applyFont="1" applyFill="1" applyBorder="1" applyAlignment="1" applyProtection="1">
      <alignment horizontal="center" vertical="top"/>
      <protection/>
    </xf>
    <xf numFmtId="168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8" fontId="4" fillId="40" borderId="28" xfId="0" applyNumberFormat="1" applyFont="1" applyFill="1" applyBorder="1" applyAlignment="1" applyProtection="1">
      <alignment horizontal="center" vertical="top"/>
      <protection/>
    </xf>
    <xf numFmtId="168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8" fontId="4" fillId="41" borderId="28" xfId="0" applyNumberFormat="1" applyFont="1" applyFill="1" applyBorder="1" applyAlignment="1" applyProtection="1">
      <alignment horizontal="center" vertical="top"/>
      <protection/>
    </xf>
    <xf numFmtId="168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166" fontId="4" fillId="39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46" borderId="41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wrapText="1"/>
      <protection/>
    </xf>
    <xf numFmtId="0" fontId="5" fillId="47" borderId="38" xfId="0" applyFont="1" applyFill="1" applyBorder="1" applyAlignment="1" applyProtection="1">
      <alignment horizontal="justify" vertical="center"/>
      <protection/>
    </xf>
    <xf numFmtId="0" fontId="4" fillId="47" borderId="38" xfId="0" applyFont="1" applyFill="1" applyBorder="1" applyAlignment="1" applyProtection="1">
      <alignment horizontal="center" wrapText="1"/>
      <protection/>
    </xf>
    <xf numFmtId="0" fontId="4" fillId="47" borderId="45" xfId="0" applyFont="1" applyFill="1" applyBorder="1" applyAlignment="1" applyProtection="1">
      <alignment horizontal="center" wrapTex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10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9" fillId="0" borderId="38" xfId="0" applyFont="1" applyBorder="1" applyAlignment="1" applyProtection="1">
      <alignment horizontal="center" wrapText="1"/>
      <protection locked="0"/>
    </xf>
    <xf numFmtId="0" fontId="10" fillId="33" borderId="30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left" vertical="center" wrapText="1"/>
      <protection/>
    </xf>
    <xf numFmtId="167" fontId="3" fillId="0" borderId="18" xfId="0" applyNumberFormat="1" applyFont="1" applyBorder="1" applyAlignment="1" applyProtection="1">
      <alignment horizontal="center" vertical="center" shrinkToFit="1"/>
      <protection/>
    </xf>
    <xf numFmtId="2" fontId="10" fillId="0" borderId="30" xfId="0" applyNumberFormat="1" applyFont="1" applyBorder="1" applyAlignment="1" applyProtection="1">
      <alignment horizontal="center" vertical="center" shrinkToFit="1"/>
      <protection/>
    </xf>
    <xf numFmtId="0" fontId="13" fillId="0" borderId="46" xfId="0" applyFont="1" applyBorder="1" applyAlignment="1" applyProtection="1">
      <alignment horizontal="left" vertical="center" wrapText="1"/>
      <protection/>
    </xf>
    <xf numFmtId="168" fontId="13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 shrinkToFit="1"/>
      <protection/>
    </xf>
    <xf numFmtId="0" fontId="8" fillId="48" borderId="48" xfId="0" applyFont="1" applyFill="1" applyBorder="1" applyAlignment="1" applyProtection="1">
      <alignment horizontal="center"/>
      <protection/>
    </xf>
    <xf numFmtId="0" fontId="8" fillId="48" borderId="49" xfId="0" applyFont="1" applyFill="1" applyBorder="1" applyAlignment="1" applyProtection="1">
      <alignment horizontal="center"/>
      <protection/>
    </xf>
    <xf numFmtId="0" fontId="12" fillId="33" borderId="50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/>
    </xf>
    <xf numFmtId="167" fontId="3" fillId="0" borderId="25" xfId="0" applyNumberFormat="1" applyFont="1" applyBorder="1" applyAlignment="1" applyProtection="1">
      <alignment horizontal="center" vertical="center" shrinkToFit="1"/>
      <protection/>
    </xf>
    <xf numFmtId="168" fontId="13" fillId="0" borderId="47" xfId="0" applyNumberFormat="1" applyFont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 shrinkToFit="1"/>
      <protection locked="0"/>
    </xf>
    <xf numFmtId="0" fontId="12" fillId="40" borderId="20" xfId="0" applyFont="1" applyFill="1" applyBorder="1" applyAlignment="1" applyProtection="1">
      <alignment horizontal="center" vertical="center"/>
      <protection/>
    </xf>
    <xf numFmtId="0" fontId="10" fillId="35" borderId="30" xfId="0" applyFont="1" applyFill="1" applyBorder="1" applyAlignment="1" applyProtection="1">
      <alignment horizontal="center" vertical="center" shrinkToFit="1"/>
      <protection locked="0"/>
    </xf>
    <xf numFmtId="0" fontId="12" fillId="35" borderId="20" xfId="0" applyFont="1" applyFill="1" applyBorder="1" applyAlignment="1" applyProtection="1">
      <alignment horizontal="center" vertical="center"/>
      <protection/>
    </xf>
    <xf numFmtId="0" fontId="10" fillId="36" borderId="30" xfId="0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Border="1" applyAlignment="1" applyProtection="1">
      <alignment horizontal="center" vertical="top"/>
      <protection/>
    </xf>
    <xf numFmtId="0" fontId="15" fillId="49" borderId="51" xfId="0" applyFont="1" applyFill="1" applyBorder="1" applyAlignment="1" applyProtection="1">
      <alignment horizontal="center" vertical="center" shrinkToFit="1"/>
      <protection locked="0"/>
    </xf>
    <xf numFmtId="0" fontId="0" fillId="49" borderId="51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16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12" fillId="41" borderId="24" xfId="0" applyFont="1" applyFill="1" applyBorder="1" applyAlignment="1" applyProtection="1">
      <alignment horizontal="center" vertic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8" fillId="0" borderId="0" xfId="0" applyFont="1" applyAlignment="1">
      <alignment horizontal="right"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9525</xdr:rowOff>
    </xdr:from>
    <xdr:to>
      <xdr:col>4</xdr:col>
      <xdr:colOff>57150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1</xdr:row>
      <xdr:rowOff>47625</xdr:rowOff>
    </xdr:from>
    <xdr:to>
      <xdr:col>27</xdr:col>
      <xdr:colOff>371475</xdr:colOff>
      <xdr:row>5</xdr:row>
      <xdr:rowOff>238125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57150"/>
          <a:ext cx="1190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3" name="Picture 6" descr="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7991475"/>
          <a:ext cx="534352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9525</xdr:colOff>
      <xdr:row>65</xdr:row>
      <xdr:rowOff>85725</xdr:rowOff>
    </xdr:to>
    <xdr:pic>
      <xdr:nvPicPr>
        <xdr:cNvPr id="4" name="Picture 7" descr="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11458575"/>
          <a:ext cx="6096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E10">
      <selection activeCell="W14" sqref="W14"/>
    </sheetView>
  </sheetViews>
  <sheetFormatPr defaultColWidth="11.00390625" defaultRowHeight="12.75"/>
  <cols>
    <col min="1" max="1" width="3.140625" style="1" customWidth="1"/>
    <col min="2" max="2" width="3.421875" style="1" customWidth="1"/>
    <col min="3" max="3" width="10.421875" style="1" customWidth="1"/>
    <col min="4" max="4" width="7.421875" style="1" customWidth="1"/>
    <col min="5" max="5" width="6.140625" style="1" customWidth="1"/>
    <col min="6" max="6" width="4.8515625" style="1" customWidth="1"/>
    <col min="7" max="7" width="6.8515625" style="1" customWidth="1"/>
    <col min="8" max="8" width="4.8515625" style="1" customWidth="1"/>
    <col min="9" max="9" width="6.8515625" style="1" customWidth="1"/>
    <col min="10" max="10" width="4.8515625" style="1" customWidth="1"/>
    <col min="11" max="13" width="6.8515625" style="1" customWidth="1"/>
    <col min="14" max="14" width="6.00390625" style="1" customWidth="1"/>
    <col min="15" max="15" width="1.148437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140625" style="1" customWidth="1"/>
    <col min="20" max="20" width="4.8515625" style="1" customWidth="1"/>
    <col min="21" max="21" width="6.8515625" style="1" customWidth="1"/>
    <col min="22" max="22" width="4.8515625" style="1" customWidth="1"/>
    <col min="23" max="23" width="6.8515625" style="1" customWidth="1"/>
    <col min="24" max="24" width="4.8515625" style="1" customWidth="1"/>
    <col min="25" max="28" width="6.8515625" style="1" customWidth="1"/>
    <col min="29" max="33" width="15.1406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7" t="s">
        <v>1</v>
      </c>
      <c r="C5" s="97"/>
      <c r="D5" s="97"/>
      <c r="E5" s="97"/>
      <c r="F5" s="97"/>
      <c r="G5" s="97"/>
      <c r="H5" s="98" t="s">
        <v>2</v>
      </c>
      <c r="I5" s="98"/>
      <c r="J5" s="98"/>
      <c r="K5" s="98"/>
      <c r="L5" s="99">
        <v>43788</v>
      </c>
      <c r="M5" s="99"/>
      <c r="N5" s="99"/>
      <c r="O5" s="2"/>
      <c r="P5" s="97" t="s">
        <v>3</v>
      </c>
      <c r="Q5" s="97"/>
      <c r="R5" s="97"/>
      <c r="S5" s="97"/>
      <c r="T5" s="97"/>
      <c r="U5" s="97"/>
      <c r="V5" s="103" t="s">
        <v>54</v>
      </c>
      <c r="W5" s="104"/>
      <c r="X5" s="104"/>
      <c r="Y5" s="53">
        <v>24</v>
      </c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00" t="s">
        <v>49</v>
      </c>
      <c r="C6" s="101"/>
      <c r="D6" s="101"/>
      <c r="E6" s="101"/>
      <c r="F6" s="101"/>
      <c r="G6" s="102"/>
      <c r="H6" s="98"/>
      <c r="I6" s="98"/>
      <c r="J6" s="98"/>
      <c r="K6" s="98"/>
      <c r="L6" s="99"/>
      <c r="M6" s="99"/>
      <c r="N6" s="99"/>
      <c r="O6" s="2"/>
      <c r="P6" s="100" t="s">
        <v>64</v>
      </c>
      <c r="Q6" s="101"/>
      <c r="R6" s="101"/>
      <c r="S6" s="101"/>
      <c r="T6" s="101"/>
      <c r="U6" s="102"/>
      <c r="V6" s="105" t="s">
        <v>65</v>
      </c>
      <c r="W6" s="106"/>
      <c r="X6" s="106"/>
      <c r="Y6" s="54">
        <v>6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09" t="s">
        <v>5</v>
      </c>
      <c r="D8" s="109"/>
      <c r="E8" s="107" t="s">
        <v>6</v>
      </c>
      <c r="F8" s="107" t="s">
        <v>7</v>
      </c>
      <c r="G8" s="107"/>
      <c r="H8" s="107" t="s">
        <v>8</v>
      </c>
      <c r="I8" s="107"/>
      <c r="J8" s="107" t="s">
        <v>9</v>
      </c>
      <c r="K8" s="107"/>
      <c r="L8" s="107" t="s">
        <v>10</v>
      </c>
      <c r="M8" s="107" t="s">
        <v>11</v>
      </c>
      <c r="N8" s="108" t="s">
        <v>12</v>
      </c>
      <c r="O8" s="2"/>
      <c r="P8" s="2"/>
      <c r="Q8" s="109" t="s">
        <v>5</v>
      </c>
      <c r="R8" s="109"/>
      <c r="S8" s="107" t="s">
        <v>6</v>
      </c>
      <c r="T8" s="107" t="s">
        <v>7</v>
      </c>
      <c r="U8" s="107"/>
      <c r="V8" s="113" t="s">
        <v>13</v>
      </c>
      <c r="W8" s="113"/>
      <c r="X8" s="113" t="s">
        <v>9</v>
      </c>
      <c r="Y8" s="113"/>
      <c r="Z8" s="107" t="s">
        <v>10</v>
      </c>
      <c r="AA8" s="107" t="s">
        <v>11</v>
      </c>
      <c r="AB8" s="108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10" t="s">
        <v>14</v>
      </c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2"/>
      <c r="P9" s="2"/>
      <c r="Q9" s="110" t="s">
        <v>15</v>
      </c>
      <c r="R9" s="110"/>
      <c r="S9" s="107"/>
      <c r="T9" s="107"/>
      <c r="U9" s="107"/>
      <c r="V9" s="113"/>
      <c r="W9" s="113"/>
      <c r="X9" s="113"/>
      <c r="Y9" s="113"/>
      <c r="Z9" s="107"/>
      <c r="AA9" s="107"/>
      <c r="AB9" s="108"/>
      <c r="AC9" s="2"/>
      <c r="AD9" s="2"/>
      <c r="AE9" s="2"/>
      <c r="AF9" s="2"/>
      <c r="AG9" s="2"/>
      <c r="AH9" s="124" t="s">
        <v>16</v>
      </c>
      <c r="AI9" s="124"/>
      <c r="AJ9" s="124"/>
      <c r="AK9" s="123"/>
      <c r="AL9" s="123"/>
      <c r="AM9" s="123"/>
      <c r="AN9" s="123"/>
      <c r="AO9" s="2"/>
      <c r="AP9" s="123" t="s">
        <v>17</v>
      </c>
      <c r="AQ9" s="124"/>
      <c r="AR9" s="124"/>
      <c r="AS9" s="123"/>
      <c r="AT9" s="123"/>
      <c r="AU9" s="123"/>
      <c r="AV9" s="123"/>
      <c r="AW9" s="2"/>
    </row>
    <row r="10" spans="1:49" ht="27.75" customHeight="1" thickBot="1">
      <c r="A10" s="2"/>
      <c r="B10" s="114" t="s">
        <v>18</v>
      </c>
      <c r="C10" s="115" t="s">
        <v>68</v>
      </c>
      <c r="D10" s="115"/>
      <c r="E10" s="116">
        <v>80</v>
      </c>
      <c r="F10" s="14" t="s">
        <v>19</v>
      </c>
      <c r="G10" s="15">
        <v>40</v>
      </c>
      <c r="H10" s="14" t="s">
        <v>19</v>
      </c>
      <c r="I10" s="15">
        <v>34</v>
      </c>
      <c r="J10" s="117" t="s">
        <v>19</v>
      </c>
      <c r="K10" s="118">
        <f>G10+I10</f>
        <v>74</v>
      </c>
      <c r="L10" s="119">
        <f>IF(K12&lt;&gt;0,K10/K12,"")</f>
        <v>1</v>
      </c>
      <c r="M10" s="111">
        <f>IF(E10&lt;&gt;0,K10/E10,"")</f>
        <v>0.925</v>
      </c>
      <c r="N10" s="112">
        <f>AN13</f>
        <v>3</v>
      </c>
      <c r="O10" s="16"/>
      <c r="P10" s="114" t="s">
        <v>18</v>
      </c>
      <c r="Q10" s="115" t="s">
        <v>66</v>
      </c>
      <c r="R10" s="115"/>
      <c r="S10" s="116">
        <v>60</v>
      </c>
      <c r="T10" s="14" t="s">
        <v>19</v>
      </c>
      <c r="U10" s="15">
        <v>21</v>
      </c>
      <c r="V10" s="14" t="s">
        <v>19</v>
      </c>
      <c r="W10" s="15">
        <v>19</v>
      </c>
      <c r="X10" s="117" t="s">
        <v>19</v>
      </c>
      <c r="Y10" s="118">
        <f>U10+W10</f>
        <v>40</v>
      </c>
      <c r="Z10" s="119">
        <f>IF(Y12&lt;&gt;0,Y10/Y12,"")</f>
        <v>0.5405405405405406</v>
      </c>
      <c r="AA10" s="111">
        <f>IF(S10&lt;&gt;0,Y10/S10,"")</f>
        <v>0.6666666666666666</v>
      </c>
      <c r="AB10" s="122">
        <f>AV13</f>
        <v>0</v>
      </c>
      <c r="AC10" s="2"/>
      <c r="AD10" s="2"/>
      <c r="AE10" s="2"/>
      <c r="AF10" s="2"/>
      <c r="AG10" s="2"/>
      <c r="AH10" s="2"/>
      <c r="AI10" s="126" t="s">
        <v>20</v>
      </c>
      <c r="AJ10" s="126"/>
      <c r="AK10" s="154" t="s">
        <v>61</v>
      </c>
      <c r="AL10" s="155"/>
      <c r="AM10" s="155"/>
      <c r="AN10" s="71" t="str">
        <f>IF(W10="","non","oui")</f>
        <v>oui</v>
      </c>
      <c r="AO10" s="76"/>
      <c r="AP10" s="77"/>
      <c r="AQ10" s="125" t="s">
        <v>21</v>
      </c>
      <c r="AR10" s="126"/>
      <c r="AS10" s="78"/>
      <c r="AT10" s="79"/>
      <c r="AU10" s="79"/>
      <c r="AV10" s="77"/>
      <c r="AW10" s="2"/>
    </row>
    <row r="11" spans="1:49" ht="13.5" customHeight="1" thickBot="1">
      <c r="A11" s="2"/>
      <c r="B11" s="114"/>
      <c r="C11" s="115"/>
      <c r="D11" s="115"/>
      <c r="E11" s="116"/>
      <c r="F11" s="120" t="s">
        <v>22</v>
      </c>
      <c r="G11" s="121">
        <f>IF(E10/2&lt;&gt;0,G10/(E10/2),"")</f>
        <v>1</v>
      </c>
      <c r="H11" s="120" t="s">
        <v>22</v>
      </c>
      <c r="I11" s="121">
        <f>IF(E10/2&lt;&gt;0,I10/(E10/2),"")</f>
        <v>0.85</v>
      </c>
      <c r="J11" s="117"/>
      <c r="K11" s="118"/>
      <c r="L11" s="119"/>
      <c r="M11" s="111"/>
      <c r="N11" s="112"/>
      <c r="O11" s="17"/>
      <c r="P11" s="114"/>
      <c r="Q11" s="115"/>
      <c r="R11" s="115"/>
      <c r="S11" s="116"/>
      <c r="T11" s="120" t="s">
        <v>22</v>
      </c>
      <c r="U11" s="121">
        <f>IF(S10/2&lt;&gt;0,U10/(S10/2),"")</f>
        <v>0.7</v>
      </c>
      <c r="V11" s="120" t="s">
        <v>22</v>
      </c>
      <c r="W11" s="121">
        <f>IF(S10/2&lt;&gt;0,W10/(S10/2),"")</f>
        <v>0.6333333333333333</v>
      </c>
      <c r="X11" s="117"/>
      <c r="Y11" s="118"/>
      <c r="Z11" s="119"/>
      <c r="AA11" s="111"/>
      <c r="AB11" s="122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47" t="s">
        <v>60</v>
      </c>
      <c r="AL11" s="148"/>
      <c r="AM11" s="144" t="s">
        <v>57</v>
      </c>
      <c r="AN11" s="145"/>
      <c r="AO11" s="2"/>
      <c r="AP11" s="75" t="s">
        <v>23</v>
      </c>
      <c r="AQ11" s="19" t="s">
        <v>24</v>
      </c>
      <c r="AR11" s="20" t="s">
        <v>25</v>
      </c>
      <c r="AS11" s="127" t="s">
        <v>60</v>
      </c>
      <c r="AT11" s="128"/>
      <c r="AU11" s="142" t="s">
        <v>57</v>
      </c>
      <c r="AV11" s="143"/>
      <c r="AW11" s="2"/>
    </row>
    <row r="12" spans="1:49" ht="13.5" customHeight="1" thickBot="1">
      <c r="A12" s="2"/>
      <c r="B12" s="114"/>
      <c r="C12" s="129" t="s">
        <v>69</v>
      </c>
      <c r="D12" s="129"/>
      <c r="E12" s="116"/>
      <c r="F12" s="120"/>
      <c r="G12" s="121"/>
      <c r="H12" s="120"/>
      <c r="I12" s="121"/>
      <c r="J12" s="130" t="s">
        <v>26</v>
      </c>
      <c r="K12" s="131">
        <f>G13+I13</f>
        <v>74</v>
      </c>
      <c r="L12" s="119"/>
      <c r="M12" s="111"/>
      <c r="N12" s="112"/>
      <c r="O12" s="17"/>
      <c r="P12" s="114"/>
      <c r="Q12" s="129" t="s">
        <v>67</v>
      </c>
      <c r="R12" s="129"/>
      <c r="S12" s="116"/>
      <c r="T12" s="120"/>
      <c r="U12" s="121"/>
      <c r="V12" s="120"/>
      <c r="W12" s="121"/>
      <c r="X12" s="130" t="s">
        <v>26</v>
      </c>
      <c r="Y12" s="131">
        <f>K12</f>
        <v>74</v>
      </c>
      <c r="Z12" s="119"/>
      <c r="AA12" s="111"/>
      <c r="AB12" s="122"/>
      <c r="AC12" s="2"/>
      <c r="AD12" s="2"/>
      <c r="AE12" s="2"/>
      <c r="AF12" s="2"/>
      <c r="AG12" s="2"/>
      <c r="AH12" s="22"/>
      <c r="AI12" s="19"/>
      <c r="AJ12" s="20"/>
      <c r="AK12" s="55" t="s">
        <v>58</v>
      </c>
      <c r="AL12" s="58" t="s">
        <v>59</v>
      </c>
      <c r="AM12" s="55" t="s">
        <v>55</v>
      </c>
      <c r="AN12" s="56" t="s">
        <v>56</v>
      </c>
      <c r="AO12" s="2"/>
      <c r="AP12" s="22"/>
      <c r="AQ12" s="23"/>
      <c r="AR12" s="24"/>
      <c r="AS12" s="55" t="s">
        <v>58</v>
      </c>
      <c r="AT12" s="58" t="s">
        <v>59</v>
      </c>
      <c r="AU12" s="55" t="s">
        <v>55</v>
      </c>
      <c r="AV12" s="56" t="s">
        <v>56</v>
      </c>
      <c r="AW12" s="2"/>
    </row>
    <row r="13" spans="1:49" ht="27.75" customHeight="1" thickBot="1">
      <c r="A13" s="2"/>
      <c r="B13" s="114"/>
      <c r="C13" s="129"/>
      <c r="D13" s="129"/>
      <c r="E13" s="116"/>
      <c r="F13" s="21" t="s">
        <v>26</v>
      </c>
      <c r="G13" s="25">
        <v>34</v>
      </c>
      <c r="H13" s="21" t="s">
        <v>26</v>
      </c>
      <c r="I13" s="25">
        <v>40</v>
      </c>
      <c r="J13" s="130"/>
      <c r="K13" s="131"/>
      <c r="L13" s="119"/>
      <c r="M13" s="111"/>
      <c r="N13" s="112"/>
      <c r="O13" s="26"/>
      <c r="P13" s="114"/>
      <c r="Q13" s="129"/>
      <c r="R13" s="129"/>
      <c r="S13" s="116"/>
      <c r="T13" s="21" t="s">
        <v>26</v>
      </c>
      <c r="U13" s="27">
        <f>IF(G13="","",G13)</f>
        <v>34</v>
      </c>
      <c r="V13" s="21" t="s">
        <v>26</v>
      </c>
      <c r="W13" s="27">
        <f>IF(I13="","",I13)</f>
        <v>40</v>
      </c>
      <c r="X13" s="130"/>
      <c r="Y13" s="131"/>
      <c r="Z13" s="119"/>
      <c r="AA13" s="111"/>
      <c r="AB13" s="122"/>
      <c r="AC13" s="2"/>
      <c r="AD13" s="2"/>
      <c r="AE13" s="2"/>
      <c r="AF13" s="2"/>
      <c r="AG13" s="2"/>
      <c r="AH13" s="28">
        <f>M10</f>
        <v>0.925</v>
      </c>
      <c r="AI13" s="29">
        <f>G11</f>
        <v>1</v>
      </c>
      <c r="AJ13" s="30">
        <f>I11</f>
        <v>0.85</v>
      </c>
      <c r="AK13" s="31">
        <f>IF(AN10="non","",IF(AI13&lt;AQ13,0,IF(AI13&gt;AQ13,2,IF(AI13=AQ13,1))))</f>
        <v>2</v>
      </c>
      <c r="AL13" s="31">
        <f>IF(AN10="non","",IF(AJ13&lt;AR13,0,IF(AJ13&gt;AR13,2,IF(AJ13=AR13,1))))</f>
        <v>2</v>
      </c>
      <c r="AM13" s="31">
        <f>IF(AN10="non","",IF(AH13&lt;AP13,0,IF(AH13&gt;AP13,1,IF(AH13=AP13,))))</f>
        <v>1</v>
      </c>
      <c r="AN13" s="57">
        <f>IF(AN10="non","",IF(AK13+AL13+AM13=5,3,IF(AK13+AL13+AM13=3,3,IF(AK13+AL13+AM13=4,3,IF(AK13+AL13+AM13=2,2,IF(AK13+AL13+AM13=1,1,0))))))</f>
        <v>3</v>
      </c>
      <c r="AO13" s="2"/>
      <c r="AP13" s="80">
        <f>AA10</f>
        <v>0.6666666666666666</v>
      </c>
      <c r="AQ13" s="29">
        <f>U11</f>
        <v>0.7</v>
      </c>
      <c r="AR13" s="30">
        <f>W11</f>
        <v>0.6333333333333333</v>
      </c>
      <c r="AS13" s="31">
        <f>IF(AN10="non","",IF(AQ13&lt;AI13,0,IF(AQ13&gt;AI13,2,IF(AQ13=AI13,1))))</f>
        <v>0</v>
      </c>
      <c r="AT13" s="31">
        <f>IF(AN10="non","",IF(AR13&lt;AJ13,0,IF(AR13&gt;AJ13,2,IF(AR13=AJ13,1))))</f>
        <v>0</v>
      </c>
      <c r="AU13" s="31">
        <f>IF(AN10="non","",IF(AP13&lt;AH13,0,IF(AP13&gt;AH13,1,IF(AP13=AH13,0))))</f>
        <v>0</v>
      </c>
      <c r="AV13" s="57">
        <f>IF(AN10="non","",IF(AS13+AT13+AU13=5,3,IF(AS13+AT13+AU13=3,3,IF(AS13+AT13+AU13=4,3,IF(AS13+AT13+AU13=2,2,IF(AS13+AT13+AU13=1,1,0))))))</f>
        <v>0</v>
      </c>
      <c r="AW13" s="2"/>
    </row>
    <row r="14" spans="1:49" ht="27.75" customHeight="1" thickBot="1">
      <c r="A14" s="2"/>
      <c r="B14" s="114" t="s">
        <v>27</v>
      </c>
      <c r="C14" s="115" t="s">
        <v>73</v>
      </c>
      <c r="D14" s="115"/>
      <c r="E14" s="133">
        <v>120</v>
      </c>
      <c r="F14" s="14" t="s">
        <v>19</v>
      </c>
      <c r="G14" s="32">
        <v>60</v>
      </c>
      <c r="H14" s="14" t="s">
        <v>19</v>
      </c>
      <c r="I14" s="32">
        <v>60</v>
      </c>
      <c r="J14" s="117" t="s">
        <v>19</v>
      </c>
      <c r="K14" s="118">
        <f>G14+I14</f>
        <v>120</v>
      </c>
      <c r="L14" s="119">
        <f>IF(K16&lt;&gt;0,K14/K16,"")</f>
        <v>2.1052631578947367</v>
      </c>
      <c r="M14" s="111">
        <f>IF(E14&lt;&gt;0,K14/E14,"")</f>
        <v>1</v>
      </c>
      <c r="N14" s="122">
        <f>AN17</f>
        <v>3</v>
      </c>
      <c r="O14" s="16"/>
      <c r="P14" s="114" t="s">
        <v>27</v>
      </c>
      <c r="Q14" s="115" t="s">
        <v>74</v>
      </c>
      <c r="R14" s="115"/>
      <c r="S14" s="133">
        <v>120</v>
      </c>
      <c r="T14" s="14" t="s">
        <v>19</v>
      </c>
      <c r="U14" s="32">
        <v>44</v>
      </c>
      <c r="V14" s="14" t="s">
        <v>19</v>
      </c>
      <c r="W14" s="32">
        <v>47</v>
      </c>
      <c r="X14" s="117" t="s">
        <v>19</v>
      </c>
      <c r="Y14" s="118">
        <f>U14+W14</f>
        <v>91</v>
      </c>
      <c r="Z14" s="119">
        <f>IF(Y16&lt;&gt;0,Y14/Y16,"")</f>
        <v>1.5964912280701755</v>
      </c>
      <c r="AA14" s="111">
        <f>IF(S14&lt;&gt;0,Y14/S14,"")</f>
        <v>0.7583333333333333</v>
      </c>
      <c r="AB14" s="122">
        <f>AV17</f>
        <v>0</v>
      </c>
      <c r="AC14" s="2"/>
      <c r="AD14" s="2"/>
      <c r="AE14" s="2"/>
      <c r="AF14" s="2"/>
      <c r="AG14" s="2"/>
      <c r="AH14" s="33"/>
      <c r="AI14" s="134" t="s">
        <v>28</v>
      </c>
      <c r="AJ14" s="134"/>
      <c r="AK14" s="156" t="s">
        <v>61</v>
      </c>
      <c r="AL14" s="157"/>
      <c r="AM14" s="157"/>
      <c r="AN14" s="72" t="str">
        <f>IF(W14="","non","oui")</f>
        <v>oui</v>
      </c>
      <c r="AO14" s="81"/>
      <c r="AP14" s="82"/>
      <c r="AQ14" s="134" t="s">
        <v>29</v>
      </c>
      <c r="AR14" s="134"/>
      <c r="AS14" s="83"/>
      <c r="AT14" s="84"/>
      <c r="AU14" s="84"/>
      <c r="AV14" s="85"/>
      <c r="AW14" s="2"/>
    </row>
    <row r="15" spans="1:49" ht="13.5" customHeight="1" thickBot="1">
      <c r="A15" s="2"/>
      <c r="B15" s="114"/>
      <c r="C15" s="115"/>
      <c r="D15" s="115"/>
      <c r="E15" s="133"/>
      <c r="F15" s="120" t="s">
        <v>22</v>
      </c>
      <c r="G15" s="132">
        <f>IF(E14/2&lt;&gt;0,G14/(E14/2),"")</f>
        <v>1</v>
      </c>
      <c r="H15" s="120" t="s">
        <v>22</v>
      </c>
      <c r="I15" s="132">
        <f>IF(E14/2&lt;&gt;0,I14/(E14/2),"")</f>
        <v>1</v>
      </c>
      <c r="J15" s="117"/>
      <c r="K15" s="118"/>
      <c r="L15" s="119"/>
      <c r="M15" s="111"/>
      <c r="N15" s="122"/>
      <c r="O15" s="17"/>
      <c r="P15" s="114"/>
      <c r="Q15" s="115"/>
      <c r="R15" s="115"/>
      <c r="S15" s="133"/>
      <c r="T15" s="120" t="s">
        <v>22</v>
      </c>
      <c r="U15" s="132">
        <f>IF(S14/2&lt;&gt;0,U14/(S14/2),"")</f>
        <v>0.7333333333333333</v>
      </c>
      <c r="V15" s="120" t="s">
        <v>22</v>
      </c>
      <c r="W15" s="132">
        <f>IF(S14/2&lt;&gt;0,W14/(S14/2),"")</f>
        <v>0.7833333333333333</v>
      </c>
      <c r="X15" s="117"/>
      <c r="Y15" s="118"/>
      <c r="Z15" s="119"/>
      <c r="AA15" s="111"/>
      <c r="AB15" s="122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47" t="s">
        <v>60</v>
      </c>
      <c r="AL15" s="148"/>
      <c r="AM15" s="144" t="s">
        <v>57</v>
      </c>
      <c r="AN15" s="145"/>
      <c r="AO15" s="2"/>
      <c r="AP15" s="75" t="s">
        <v>23</v>
      </c>
      <c r="AQ15" s="59" t="s">
        <v>24</v>
      </c>
      <c r="AR15" s="60" t="s">
        <v>25</v>
      </c>
      <c r="AS15" s="127" t="s">
        <v>60</v>
      </c>
      <c r="AT15" s="128"/>
      <c r="AU15" s="142" t="s">
        <v>57</v>
      </c>
      <c r="AV15" s="143"/>
      <c r="AW15" s="2"/>
    </row>
    <row r="16" spans="1:49" ht="13.5" customHeight="1" thickBot="1">
      <c r="A16" s="2"/>
      <c r="B16" s="114"/>
      <c r="C16" s="129" t="s">
        <v>67</v>
      </c>
      <c r="D16" s="129"/>
      <c r="E16" s="133"/>
      <c r="F16" s="120"/>
      <c r="G16" s="132"/>
      <c r="H16" s="120"/>
      <c r="I16" s="132"/>
      <c r="J16" s="130" t="s">
        <v>26</v>
      </c>
      <c r="K16" s="131">
        <f>G17+I17</f>
        <v>57</v>
      </c>
      <c r="L16" s="119"/>
      <c r="M16" s="111"/>
      <c r="N16" s="122"/>
      <c r="O16" s="17"/>
      <c r="P16" s="114"/>
      <c r="Q16" s="129" t="s">
        <v>67</v>
      </c>
      <c r="R16" s="129"/>
      <c r="S16" s="133"/>
      <c r="T16" s="120"/>
      <c r="U16" s="132"/>
      <c r="V16" s="120"/>
      <c r="W16" s="132"/>
      <c r="X16" s="130" t="s">
        <v>26</v>
      </c>
      <c r="Y16" s="131">
        <f>K16</f>
        <v>57</v>
      </c>
      <c r="Z16" s="119"/>
      <c r="AA16" s="111"/>
      <c r="AB16" s="122"/>
      <c r="AC16" s="2"/>
      <c r="AD16" s="2"/>
      <c r="AE16" s="2"/>
      <c r="AF16" s="2"/>
      <c r="AG16" s="2"/>
      <c r="AH16" s="22"/>
      <c r="AI16" s="59">
        <f>IF(G15&gt;U15,1,0)</f>
        <v>1</v>
      </c>
      <c r="AJ16" s="60">
        <f>IF(I15&gt;W15,1,0)</f>
        <v>1</v>
      </c>
      <c r="AK16" s="55" t="s">
        <v>58</v>
      </c>
      <c r="AL16" s="58" t="s">
        <v>59</v>
      </c>
      <c r="AM16" s="55" t="s">
        <v>55</v>
      </c>
      <c r="AN16" s="56" t="s">
        <v>56</v>
      </c>
      <c r="AO16" s="2"/>
      <c r="AP16" s="22"/>
      <c r="AQ16" s="63"/>
      <c r="AR16" s="64"/>
      <c r="AS16" s="55" t="s">
        <v>58</v>
      </c>
      <c r="AT16" s="58" t="s">
        <v>59</v>
      </c>
      <c r="AU16" s="55" t="s">
        <v>55</v>
      </c>
      <c r="AV16" s="56" t="s">
        <v>56</v>
      </c>
      <c r="AW16" s="2"/>
    </row>
    <row r="17" spans="1:49" ht="27.75" customHeight="1" thickBot="1">
      <c r="A17" s="2"/>
      <c r="B17" s="114"/>
      <c r="C17" s="129"/>
      <c r="D17" s="129"/>
      <c r="E17" s="133"/>
      <c r="F17" s="21" t="s">
        <v>26</v>
      </c>
      <c r="G17" s="35">
        <v>29</v>
      </c>
      <c r="H17" s="21" t="s">
        <v>26</v>
      </c>
      <c r="I17" s="35">
        <v>28</v>
      </c>
      <c r="J17" s="130"/>
      <c r="K17" s="131"/>
      <c r="L17" s="119"/>
      <c r="M17" s="111"/>
      <c r="N17" s="122"/>
      <c r="O17" s="26"/>
      <c r="P17" s="114"/>
      <c r="Q17" s="129"/>
      <c r="R17" s="129"/>
      <c r="S17" s="133"/>
      <c r="T17" s="21" t="s">
        <v>26</v>
      </c>
      <c r="U17" s="36">
        <f>IF(G17="","",G17)</f>
        <v>29</v>
      </c>
      <c r="V17" s="21" t="s">
        <v>26</v>
      </c>
      <c r="W17" s="36">
        <f>IF(I17="","",I17)</f>
        <v>28</v>
      </c>
      <c r="X17" s="130"/>
      <c r="Y17" s="131"/>
      <c r="Z17" s="119"/>
      <c r="AA17" s="111"/>
      <c r="AB17" s="122"/>
      <c r="AC17" s="2"/>
      <c r="AD17" s="2"/>
      <c r="AE17" s="2"/>
      <c r="AF17" s="2"/>
      <c r="AG17" s="2"/>
      <c r="AH17" s="28">
        <f>M14</f>
        <v>1</v>
      </c>
      <c r="AI17" s="61">
        <f>G15</f>
        <v>1</v>
      </c>
      <c r="AJ17" s="62">
        <f>I15</f>
        <v>1</v>
      </c>
      <c r="AK17" s="31">
        <f>IF(AN14="non","",IF(AI17&lt;AQ17,0,IF(AI17&gt;AQ17,2,IF(AI17=AQ17,1))))</f>
        <v>2</v>
      </c>
      <c r="AL17" s="31">
        <f>IF(AN14="non","",IF(AJ17&lt;AR17,0,IF(AJ17&gt;AR17,2,IF(AJ17=AR17,1))))</f>
        <v>2</v>
      </c>
      <c r="AM17" s="31">
        <f>IF(AN14="non","",IF(AH17&lt;AP17,0,IF(AH17&gt;AP17,1,IF(AH17=AP17,))))</f>
        <v>1</v>
      </c>
      <c r="AN17" s="57">
        <f>IF(AN14="non","",IF(AK17+AL17+AM17=5,3,IF(AK17+AL17+AM17=3,3,IF(AK17+AL17+AM17=4,3,IF(AK17+AL17+AM17=2,2,IF(AK17+AL17+AM17=1,1,0))))))</f>
        <v>3</v>
      </c>
      <c r="AO17" s="2"/>
      <c r="AP17" s="80">
        <f>AA14</f>
        <v>0.7583333333333333</v>
      </c>
      <c r="AQ17" s="61">
        <f>U15</f>
        <v>0.7333333333333333</v>
      </c>
      <c r="AR17" s="62">
        <f>W15</f>
        <v>0.7833333333333333</v>
      </c>
      <c r="AS17" s="31">
        <f>IF(AN14="non","",IF(AQ17&lt;AI17,0,IF(AQ17&gt;AI17,2,IF(AQ17=AI17,1))))</f>
        <v>0</v>
      </c>
      <c r="AT17" s="31">
        <f>IF(AN14="non","",IF(AR17&lt;AJ17,0,IF(AR17&gt;AJ17,2,IF(AR17=AJ17,1))))</f>
        <v>0</v>
      </c>
      <c r="AU17" s="31">
        <f>IF(AN14="non","",IF(AP17&lt;AH17,0,IF(AP17&gt;AH17,1,IF(AP17=AH17,0))))</f>
        <v>0</v>
      </c>
      <c r="AV17" s="57">
        <f>IF(AN14="non","",IF(AS17+AT17+AU17=5,3,IF(AS17+AT17+AU17=3,3,IF(AS17+AT17+AU17=4,3,IF(AS17+AT17+AU17=2,2,IF(AS17+AT17+AU17=1,1,0))))))</f>
        <v>0</v>
      </c>
      <c r="AW17" s="2"/>
    </row>
    <row r="18" spans="1:49" ht="27.75" customHeight="1" thickBot="1">
      <c r="A18" s="2"/>
      <c r="B18" s="114" t="s">
        <v>30</v>
      </c>
      <c r="C18" s="115" t="s">
        <v>70</v>
      </c>
      <c r="D18" s="115"/>
      <c r="E18" s="135">
        <v>70</v>
      </c>
      <c r="F18" s="14" t="s">
        <v>19</v>
      </c>
      <c r="G18" s="37">
        <v>35</v>
      </c>
      <c r="H18" s="14" t="s">
        <v>19</v>
      </c>
      <c r="I18" s="37">
        <v>35</v>
      </c>
      <c r="J18" s="117" t="s">
        <v>19</v>
      </c>
      <c r="K18" s="118">
        <f>G18+I18</f>
        <v>70</v>
      </c>
      <c r="L18" s="119">
        <f>IF(K20&lt;&gt;0,K18/K20,"")</f>
        <v>1.0769230769230769</v>
      </c>
      <c r="M18" s="111">
        <f>IF(E18&lt;&gt;0,K18/E18,"")</f>
        <v>1</v>
      </c>
      <c r="N18" s="122">
        <f>AN21</f>
        <v>3</v>
      </c>
      <c r="O18" s="16"/>
      <c r="P18" s="114" t="s">
        <v>30</v>
      </c>
      <c r="Q18" s="115" t="s">
        <v>72</v>
      </c>
      <c r="R18" s="115"/>
      <c r="S18" s="135">
        <v>70</v>
      </c>
      <c r="T18" s="14" t="s">
        <v>19</v>
      </c>
      <c r="U18" s="37">
        <v>14</v>
      </c>
      <c r="V18" s="14" t="s">
        <v>19</v>
      </c>
      <c r="W18" s="37">
        <v>24</v>
      </c>
      <c r="X18" s="117" t="s">
        <v>19</v>
      </c>
      <c r="Y18" s="118">
        <f>U18+W18</f>
        <v>38</v>
      </c>
      <c r="Z18" s="119">
        <f>IF(Y20&lt;&gt;0,Y18/Y20,"")</f>
        <v>0.5846153846153846</v>
      </c>
      <c r="AA18" s="111">
        <f>IF(S18&lt;&gt;0,Y18/S18,"")</f>
        <v>0.5428571428571428</v>
      </c>
      <c r="AB18" s="122">
        <f>AV21</f>
        <v>0</v>
      </c>
      <c r="AC18" s="2"/>
      <c r="AD18" s="2"/>
      <c r="AE18" s="2"/>
      <c r="AF18" s="2"/>
      <c r="AG18" s="2"/>
      <c r="AH18" s="33"/>
      <c r="AI18" s="136" t="s">
        <v>31</v>
      </c>
      <c r="AJ18" s="136"/>
      <c r="AK18" s="158" t="s">
        <v>61</v>
      </c>
      <c r="AL18" s="159"/>
      <c r="AM18" s="159"/>
      <c r="AN18" s="73" t="str">
        <f>IF(W18="","non","oui")</f>
        <v>oui</v>
      </c>
      <c r="AO18" s="86"/>
      <c r="AP18" s="87"/>
      <c r="AQ18" s="136" t="s">
        <v>32</v>
      </c>
      <c r="AR18" s="136"/>
      <c r="AS18" s="88"/>
      <c r="AT18" s="89"/>
      <c r="AU18" s="89"/>
      <c r="AV18" s="90"/>
      <c r="AW18" s="2"/>
    </row>
    <row r="19" spans="1:49" ht="13.5" customHeight="1" thickBot="1">
      <c r="A19" s="2"/>
      <c r="B19" s="114"/>
      <c r="C19" s="115"/>
      <c r="D19" s="115"/>
      <c r="E19" s="135"/>
      <c r="F19" s="120" t="s">
        <v>22</v>
      </c>
      <c r="G19" s="132">
        <f>IF(E18/2&lt;&gt;0,G18/(E18/2),"")</f>
        <v>1</v>
      </c>
      <c r="H19" s="120" t="s">
        <v>22</v>
      </c>
      <c r="I19" s="132">
        <f>IF(E18/2&lt;&gt;0,I18/(E18/2),"")</f>
        <v>1</v>
      </c>
      <c r="J19" s="117"/>
      <c r="K19" s="118"/>
      <c r="L19" s="119"/>
      <c r="M19" s="111"/>
      <c r="N19" s="122"/>
      <c r="O19" s="17"/>
      <c r="P19" s="114"/>
      <c r="Q19" s="115"/>
      <c r="R19" s="115"/>
      <c r="S19" s="135"/>
      <c r="T19" s="120" t="s">
        <v>22</v>
      </c>
      <c r="U19" s="132">
        <f>IF(S18/2&lt;&gt;0,U18/(S18/2),"")</f>
        <v>0.4</v>
      </c>
      <c r="V19" s="120" t="s">
        <v>22</v>
      </c>
      <c r="W19" s="132">
        <f>IF(S18/2&lt;&gt;0,W18/(S18/2),"")</f>
        <v>0.6857142857142857</v>
      </c>
      <c r="X19" s="117"/>
      <c r="Y19" s="118"/>
      <c r="Z19" s="119"/>
      <c r="AA19" s="111"/>
      <c r="AB19" s="122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47" t="s">
        <v>60</v>
      </c>
      <c r="AL19" s="148"/>
      <c r="AM19" s="144" t="s">
        <v>57</v>
      </c>
      <c r="AN19" s="145"/>
      <c r="AO19" s="2"/>
      <c r="AP19" s="75" t="s">
        <v>23</v>
      </c>
      <c r="AQ19" s="38" t="s">
        <v>24</v>
      </c>
      <c r="AR19" s="39" t="s">
        <v>25</v>
      </c>
      <c r="AS19" s="127" t="s">
        <v>60</v>
      </c>
      <c r="AT19" s="128"/>
      <c r="AU19" s="142" t="s">
        <v>57</v>
      </c>
      <c r="AV19" s="143"/>
      <c r="AW19" s="2"/>
    </row>
    <row r="20" spans="1:49" ht="13.5" customHeight="1" thickBot="1">
      <c r="A20" s="2"/>
      <c r="B20" s="114"/>
      <c r="C20" s="129" t="s">
        <v>71</v>
      </c>
      <c r="D20" s="129"/>
      <c r="E20" s="135"/>
      <c r="F20" s="120"/>
      <c r="G20" s="132"/>
      <c r="H20" s="120"/>
      <c r="I20" s="132"/>
      <c r="J20" s="130" t="s">
        <v>26</v>
      </c>
      <c r="K20" s="131">
        <f>G21+I21</f>
        <v>65</v>
      </c>
      <c r="L20" s="119"/>
      <c r="M20" s="111"/>
      <c r="N20" s="122"/>
      <c r="O20" s="17"/>
      <c r="P20" s="114"/>
      <c r="Q20" s="129" t="s">
        <v>71</v>
      </c>
      <c r="R20" s="129"/>
      <c r="S20" s="135"/>
      <c r="T20" s="120"/>
      <c r="U20" s="132"/>
      <c r="V20" s="120"/>
      <c r="W20" s="132"/>
      <c r="X20" s="130" t="s">
        <v>26</v>
      </c>
      <c r="Y20" s="131">
        <f>K20</f>
        <v>65</v>
      </c>
      <c r="Z20" s="119"/>
      <c r="AA20" s="111"/>
      <c r="AB20" s="122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1</v>
      </c>
      <c r="AK20" s="55" t="s">
        <v>58</v>
      </c>
      <c r="AL20" s="58" t="s">
        <v>59</v>
      </c>
      <c r="AM20" s="55" t="s">
        <v>55</v>
      </c>
      <c r="AN20" s="56" t="s">
        <v>56</v>
      </c>
      <c r="AO20" s="2"/>
      <c r="AP20" s="22"/>
      <c r="AQ20" s="40"/>
      <c r="AR20" s="41"/>
      <c r="AS20" s="55" t="s">
        <v>58</v>
      </c>
      <c r="AT20" s="58" t="s">
        <v>59</v>
      </c>
      <c r="AU20" s="55" t="s">
        <v>55</v>
      </c>
      <c r="AV20" s="56" t="s">
        <v>56</v>
      </c>
      <c r="AW20" s="2"/>
    </row>
    <row r="21" spans="1:49" ht="27.75" customHeight="1" thickBot="1">
      <c r="A21" s="2"/>
      <c r="B21" s="114"/>
      <c r="C21" s="129"/>
      <c r="D21" s="129"/>
      <c r="E21" s="135"/>
      <c r="F21" s="21" t="s">
        <v>26</v>
      </c>
      <c r="G21" s="42">
        <v>36</v>
      </c>
      <c r="H21" s="21" t="s">
        <v>26</v>
      </c>
      <c r="I21" s="42">
        <v>29</v>
      </c>
      <c r="J21" s="130"/>
      <c r="K21" s="131"/>
      <c r="L21" s="119"/>
      <c r="M21" s="111"/>
      <c r="N21" s="122"/>
      <c r="O21" s="26"/>
      <c r="P21" s="114"/>
      <c r="Q21" s="129"/>
      <c r="R21" s="129"/>
      <c r="S21" s="135"/>
      <c r="T21" s="21" t="s">
        <v>26</v>
      </c>
      <c r="U21" s="43">
        <f>IF(G21="","",G21)</f>
        <v>36</v>
      </c>
      <c r="V21" s="21" t="s">
        <v>26</v>
      </c>
      <c r="W21" s="43">
        <f>IF(I21="","",I21)</f>
        <v>29</v>
      </c>
      <c r="X21" s="130"/>
      <c r="Y21" s="131"/>
      <c r="Z21" s="119"/>
      <c r="AA21" s="111"/>
      <c r="AB21" s="122"/>
      <c r="AC21" s="2"/>
      <c r="AD21" s="2"/>
      <c r="AE21" s="2"/>
      <c r="AF21" s="2"/>
      <c r="AG21" s="2"/>
      <c r="AH21" s="28">
        <f>M18</f>
        <v>1</v>
      </c>
      <c r="AI21" s="44">
        <f>G19</f>
        <v>1</v>
      </c>
      <c r="AJ21" s="45">
        <f>I19</f>
        <v>1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2</v>
      </c>
      <c r="AM21" s="31">
        <f>IF(AN18="non","",IF(AH21&lt;AP21,0,IF(AH21&gt;AP21,1,IF(AH21=AP21,))))</f>
        <v>1</v>
      </c>
      <c r="AN21" s="57">
        <f>IF(AN18="non","",IF(AK21+AL21+AM21=5,3,IF(AK21+AL21+AM21=3,3,IF(AK21+AL21+AM21=4,3,IF(AK21+AL21+AM21=2,2,IF(AK21+AL21+AM21=1,1,0))))))</f>
        <v>3</v>
      </c>
      <c r="AO21" s="2"/>
      <c r="AP21" s="80">
        <f>AA18</f>
        <v>0.5428571428571428</v>
      </c>
      <c r="AQ21" s="44">
        <f>U19</f>
        <v>0.4</v>
      </c>
      <c r="AR21" s="45">
        <f>W19</f>
        <v>0.6857142857142857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0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0</v>
      </c>
      <c r="AW21" s="2"/>
    </row>
    <row r="22" spans="1:49" ht="27.75" customHeight="1" thickBot="1">
      <c r="A22" s="2"/>
      <c r="B22" s="114" t="s">
        <v>33</v>
      </c>
      <c r="C22" s="115" t="s">
        <v>75</v>
      </c>
      <c r="D22" s="115"/>
      <c r="E22" s="137">
        <v>50</v>
      </c>
      <c r="F22" s="14" t="s">
        <v>19</v>
      </c>
      <c r="G22" s="46">
        <v>16</v>
      </c>
      <c r="H22" s="14" t="s">
        <v>19</v>
      </c>
      <c r="I22" s="46">
        <v>25</v>
      </c>
      <c r="J22" s="117" t="s">
        <v>19</v>
      </c>
      <c r="K22" s="118">
        <f>G22+I22</f>
        <v>41</v>
      </c>
      <c r="L22" s="119">
        <f>IF(K24&lt;&gt;0,K22/K24,"")</f>
        <v>0.45054945054945056</v>
      </c>
      <c r="M22" s="111">
        <f>IF(E22&lt;&gt;0,K22/E22,"")</f>
        <v>0.82</v>
      </c>
      <c r="N22" s="122">
        <f>AN25</f>
        <v>3</v>
      </c>
      <c r="O22" s="16"/>
      <c r="P22" s="114" t="s">
        <v>33</v>
      </c>
      <c r="Q22" s="115" t="s">
        <v>77</v>
      </c>
      <c r="R22" s="115"/>
      <c r="S22" s="137">
        <v>28</v>
      </c>
      <c r="T22" s="14" t="s">
        <v>19</v>
      </c>
      <c r="U22" s="46">
        <v>3</v>
      </c>
      <c r="V22" s="14" t="s">
        <v>19</v>
      </c>
      <c r="W22" s="46">
        <v>11</v>
      </c>
      <c r="X22" s="117" t="s">
        <v>19</v>
      </c>
      <c r="Y22" s="118">
        <f>U22+W22</f>
        <v>14</v>
      </c>
      <c r="Z22" s="119">
        <f>IF(Y24&lt;&gt;0,Y22/Y24,"")</f>
        <v>0.15384615384615385</v>
      </c>
      <c r="AA22" s="111">
        <f>IF(S22&lt;&gt;0,Y22/S22,"")</f>
        <v>0.5</v>
      </c>
      <c r="AB22" s="122">
        <f>AV25</f>
        <v>0</v>
      </c>
      <c r="AC22" s="2"/>
      <c r="AD22" s="2"/>
      <c r="AE22" s="2"/>
      <c r="AF22" s="2"/>
      <c r="AG22" s="2"/>
      <c r="AH22" s="33"/>
      <c r="AI22" s="149" t="s">
        <v>34</v>
      </c>
      <c r="AJ22" s="149"/>
      <c r="AK22" s="150" t="s">
        <v>61</v>
      </c>
      <c r="AL22" s="151"/>
      <c r="AM22" s="151"/>
      <c r="AN22" s="74" t="str">
        <f>IF(W22="","non","oui")</f>
        <v>oui</v>
      </c>
      <c r="AO22" s="91"/>
      <c r="AP22" s="92"/>
      <c r="AQ22" s="149" t="s">
        <v>35</v>
      </c>
      <c r="AR22" s="149"/>
      <c r="AS22" s="93"/>
      <c r="AT22" s="94"/>
      <c r="AU22" s="94"/>
      <c r="AV22" s="95"/>
      <c r="AW22" s="2"/>
    </row>
    <row r="23" spans="1:49" ht="13.5" customHeight="1" thickBot="1">
      <c r="A23" s="2"/>
      <c r="B23" s="114"/>
      <c r="C23" s="115"/>
      <c r="D23" s="115"/>
      <c r="E23" s="137"/>
      <c r="F23" s="120" t="s">
        <v>22</v>
      </c>
      <c r="G23" s="132">
        <f>IF(E22/2&lt;&gt;0,G22/(E22/2),"")</f>
        <v>0.64</v>
      </c>
      <c r="H23" s="120" t="s">
        <v>22</v>
      </c>
      <c r="I23" s="132">
        <f>IF(E22/2&lt;&gt;0,I22/(E22/2),"")</f>
        <v>1</v>
      </c>
      <c r="J23" s="117"/>
      <c r="K23" s="118"/>
      <c r="L23" s="119"/>
      <c r="M23" s="111"/>
      <c r="N23" s="122"/>
      <c r="O23" s="17"/>
      <c r="P23" s="114"/>
      <c r="Q23" s="115"/>
      <c r="R23" s="115"/>
      <c r="S23" s="137"/>
      <c r="T23" s="120" t="s">
        <v>22</v>
      </c>
      <c r="U23" s="132">
        <f>IF(S22/2&lt;&gt;0,U22/(S22/2),"")</f>
        <v>0.21428571428571427</v>
      </c>
      <c r="V23" s="120" t="s">
        <v>22</v>
      </c>
      <c r="W23" s="132">
        <f>IF(S22/2&lt;&gt;0,W22/(S22/2),"")</f>
        <v>0.7857142857142857</v>
      </c>
      <c r="X23" s="117"/>
      <c r="Y23" s="118"/>
      <c r="Z23" s="119"/>
      <c r="AA23" s="111"/>
      <c r="AB23" s="122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47" t="s">
        <v>60</v>
      </c>
      <c r="AL23" s="148"/>
      <c r="AM23" s="144" t="s">
        <v>57</v>
      </c>
      <c r="AN23" s="145"/>
      <c r="AO23" s="2"/>
      <c r="AP23" s="75" t="s">
        <v>23</v>
      </c>
      <c r="AQ23" s="65" t="s">
        <v>24</v>
      </c>
      <c r="AR23" s="66" t="s">
        <v>25</v>
      </c>
      <c r="AS23" s="127" t="s">
        <v>60</v>
      </c>
      <c r="AT23" s="128"/>
      <c r="AU23" s="142" t="s">
        <v>57</v>
      </c>
      <c r="AV23" s="143"/>
      <c r="AW23" s="2"/>
    </row>
    <row r="24" spans="1:49" ht="13.5" customHeight="1" thickBot="1">
      <c r="A24" s="2"/>
      <c r="B24" s="114"/>
      <c r="C24" s="129" t="s">
        <v>76</v>
      </c>
      <c r="D24" s="129"/>
      <c r="E24" s="137"/>
      <c r="F24" s="120"/>
      <c r="G24" s="132"/>
      <c r="H24" s="120"/>
      <c r="I24" s="132"/>
      <c r="J24" s="130" t="s">
        <v>26</v>
      </c>
      <c r="K24" s="131">
        <f>G25+I25</f>
        <v>91</v>
      </c>
      <c r="L24" s="119"/>
      <c r="M24" s="111"/>
      <c r="N24" s="122"/>
      <c r="O24" s="17"/>
      <c r="P24" s="114"/>
      <c r="Q24" s="129" t="s">
        <v>78</v>
      </c>
      <c r="R24" s="129"/>
      <c r="S24" s="137"/>
      <c r="T24" s="120"/>
      <c r="U24" s="132"/>
      <c r="V24" s="120"/>
      <c r="W24" s="132"/>
      <c r="X24" s="130" t="s">
        <v>26</v>
      </c>
      <c r="Y24" s="131">
        <f>K24</f>
        <v>91</v>
      </c>
      <c r="Z24" s="119"/>
      <c r="AA24" s="111"/>
      <c r="AB24" s="122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1</v>
      </c>
      <c r="AK24" s="55" t="s">
        <v>58</v>
      </c>
      <c r="AL24" s="58" t="s">
        <v>59</v>
      </c>
      <c r="AM24" s="55" t="s">
        <v>55</v>
      </c>
      <c r="AN24" s="56" t="s">
        <v>56</v>
      </c>
      <c r="AO24" s="2"/>
      <c r="AP24" s="22"/>
      <c r="AQ24" s="69"/>
      <c r="AR24" s="70"/>
      <c r="AS24" s="55" t="s">
        <v>58</v>
      </c>
      <c r="AT24" s="58" t="s">
        <v>59</v>
      </c>
      <c r="AU24" s="55" t="s">
        <v>55</v>
      </c>
      <c r="AV24" s="56" t="s">
        <v>56</v>
      </c>
      <c r="AW24" s="2"/>
    </row>
    <row r="25" spans="1:49" ht="27.75" customHeight="1" thickBot="1">
      <c r="A25" s="2"/>
      <c r="B25" s="114"/>
      <c r="C25" s="129"/>
      <c r="D25" s="129"/>
      <c r="E25" s="137"/>
      <c r="F25" s="21" t="s">
        <v>26</v>
      </c>
      <c r="G25" s="47">
        <v>50</v>
      </c>
      <c r="H25" s="21" t="s">
        <v>26</v>
      </c>
      <c r="I25" s="47">
        <v>41</v>
      </c>
      <c r="J25" s="130"/>
      <c r="K25" s="131"/>
      <c r="L25" s="119"/>
      <c r="M25" s="111"/>
      <c r="N25" s="122"/>
      <c r="O25" s="26"/>
      <c r="P25" s="114"/>
      <c r="Q25" s="129"/>
      <c r="R25" s="129"/>
      <c r="S25" s="137"/>
      <c r="T25" s="21" t="s">
        <v>26</v>
      </c>
      <c r="U25" s="48">
        <f>IF(G25="","",G25)</f>
        <v>50</v>
      </c>
      <c r="V25" s="21" t="s">
        <v>26</v>
      </c>
      <c r="W25" s="48">
        <f>IF(I25="","",I25)</f>
        <v>41</v>
      </c>
      <c r="X25" s="130"/>
      <c r="Y25" s="131"/>
      <c r="Z25" s="119"/>
      <c r="AA25" s="111"/>
      <c r="AB25" s="122"/>
      <c r="AC25" s="2"/>
      <c r="AD25" s="2"/>
      <c r="AE25" s="2"/>
      <c r="AF25" s="2"/>
      <c r="AG25" s="2"/>
      <c r="AH25" s="28">
        <f>M22</f>
        <v>0.82</v>
      </c>
      <c r="AI25" s="67">
        <f>G23</f>
        <v>0.64</v>
      </c>
      <c r="AJ25" s="68">
        <f>I23</f>
        <v>1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2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0.5</v>
      </c>
      <c r="AQ25" s="67">
        <f>U23</f>
        <v>0.21428571428571427</v>
      </c>
      <c r="AR25" s="68">
        <f>W23</f>
        <v>0.7857142857142857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0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0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38" t="s">
        <v>38</v>
      </c>
      <c r="C27" s="138"/>
      <c r="D27" s="138"/>
      <c r="E27" s="138" t="s">
        <v>39</v>
      </c>
      <c r="F27" s="138"/>
      <c r="G27" s="138"/>
      <c r="H27" s="138"/>
      <c r="I27" s="141" t="s">
        <v>40</v>
      </c>
      <c r="J27" s="141"/>
      <c r="K27" s="141"/>
      <c r="L27" s="141"/>
      <c r="M27" s="141"/>
      <c r="N27" s="50">
        <f>SUM(N10:N25)</f>
        <v>12</v>
      </c>
      <c r="O27" s="2"/>
      <c r="P27" s="138" t="s">
        <v>38</v>
      </c>
      <c r="Q27" s="138"/>
      <c r="R27" s="138"/>
      <c r="S27" s="138" t="s">
        <v>39</v>
      </c>
      <c r="T27" s="138"/>
      <c r="U27" s="138"/>
      <c r="V27" s="138"/>
      <c r="W27" s="141" t="s">
        <v>40</v>
      </c>
      <c r="X27" s="141"/>
      <c r="Y27" s="141"/>
      <c r="Z27" s="141"/>
      <c r="AA27" s="141"/>
      <c r="AB27" s="50">
        <f>SUM(AB10:AB25)</f>
        <v>0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39"/>
      <c r="C28" s="139"/>
      <c r="D28" s="139"/>
      <c r="E28" s="140"/>
      <c r="F28" s="140"/>
      <c r="G28" s="140"/>
      <c r="H28" s="140"/>
      <c r="I28" s="141" t="s">
        <v>41</v>
      </c>
      <c r="J28" s="141"/>
      <c r="K28" s="141"/>
      <c r="L28" s="141"/>
      <c r="M28" s="141"/>
      <c r="N28" s="51" t="str">
        <f>IF(N27&gt;AB27,"2",IF(AND(N27=AB27,N27&gt;0,AB27&gt;0),"1",IF(N27&lt;AB27,"0","")))</f>
        <v>2</v>
      </c>
      <c r="O28" s="2"/>
      <c r="P28" s="139"/>
      <c r="Q28" s="139"/>
      <c r="R28" s="139"/>
      <c r="S28" s="140"/>
      <c r="T28" s="140"/>
      <c r="U28" s="140"/>
      <c r="V28" s="140"/>
      <c r="W28" s="141" t="s">
        <v>41</v>
      </c>
      <c r="X28" s="141"/>
      <c r="Y28" s="141"/>
      <c r="Z28" s="141"/>
      <c r="AA28" s="141"/>
      <c r="AB28" s="51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46" t="s">
        <v>45</v>
      </c>
      <c r="Q32" s="146"/>
      <c r="R32" s="146"/>
      <c r="S32" s="146"/>
      <c r="T32" s="146"/>
      <c r="Z32" s="153" t="s">
        <v>63</v>
      </c>
      <c r="AA32" s="153"/>
      <c r="AB32" s="153"/>
    </row>
    <row r="37" spans="3:26" ht="12.75" customHeight="1">
      <c r="C37" s="152" t="s">
        <v>62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3:26" ht="12.75" customHeight="1"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3:26" ht="12.75" customHeight="1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 sheet="1" objects="1" scenarios="1"/>
  <mergeCells count="192"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S18:S21"/>
    <mergeCell ref="X18:X19"/>
    <mergeCell ref="K18:K19"/>
    <mergeCell ref="L18:L21"/>
    <mergeCell ref="M18:M21"/>
    <mergeCell ref="N18:N21"/>
    <mergeCell ref="X20:X21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851562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BCA</cp:lastModifiedBy>
  <cp:lastPrinted>2019-11-19T15:29:32Z</cp:lastPrinted>
  <dcterms:modified xsi:type="dcterms:W3CDTF">2019-11-19T16:54:00Z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