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20" yWindow="-120" windowWidth="15600" windowHeight="11760"/>
  </bookViews>
  <sheets>
    <sheet name="Feuille de match Hérissé" sheetId="1" r:id="rId1"/>
    <sheet name="Feuil1" sheetId="2" r:id="rId2"/>
  </sheets>
  <definedNames>
    <definedName name="ListeClubs">Feuil1!$A$1:$A$9</definedName>
    <definedName name="_xlnm.Print_Area" localSheetId="0">'Feuille de match Hérissé'!$A$1:$AB$33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/>
  <c r="K10"/>
  <c r="L10"/>
  <c r="M10"/>
  <c r="W25"/>
  <c r="U25"/>
  <c r="W17"/>
  <c r="BA13"/>
  <c r="G11"/>
  <c r="BB13"/>
  <c r="I11"/>
  <c r="BC13"/>
  <c r="BG10"/>
  <c r="Y10"/>
  <c r="AA10"/>
  <c r="BI13"/>
  <c r="BN13"/>
  <c r="BD13"/>
  <c r="W11"/>
  <c r="BK13"/>
  <c r="BE13"/>
  <c r="BF13"/>
  <c r="BG13"/>
  <c r="N10"/>
  <c r="U11"/>
  <c r="BJ13"/>
  <c r="K14"/>
  <c r="M14"/>
  <c r="BA17"/>
  <c r="Y14"/>
  <c r="AA14"/>
  <c r="BI17"/>
  <c r="G15"/>
  <c r="BB17"/>
  <c r="I15"/>
  <c r="BC17"/>
  <c r="BN17"/>
  <c r="BD17"/>
  <c r="BE17"/>
  <c r="BF17"/>
  <c r="U15"/>
  <c r="BJ17"/>
  <c r="W15"/>
  <c r="BK17"/>
  <c r="BG17"/>
  <c r="N14"/>
  <c r="K18"/>
  <c r="M18"/>
  <c r="BA21"/>
  <c r="Y18"/>
  <c r="AA18"/>
  <c r="BI21"/>
  <c r="G19"/>
  <c r="BB21"/>
  <c r="I19"/>
  <c r="BC21"/>
  <c r="BN21"/>
  <c r="BD21"/>
  <c r="BE21"/>
  <c r="BF21"/>
  <c r="BG21"/>
  <c r="N18"/>
  <c r="K22"/>
  <c r="M22"/>
  <c r="BA25"/>
  <c r="Y22"/>
  <c r="AA22"/>
  <c r="BI25"/>
  <c r="G23"/>
  <c r="BB25"/>
  <c r="I23"/>
  <c r="BC25"/>
  <c r="BN25"/>
  <c r="BD25"/>
  <c r="BE25"/>
  <c r="BF25"/>
  <c r="U23"/>
  <c r="BJ25"/>
  <c r="W23"/>
  <c r="BK25"/>
  <c r="BG25"/>
  <c r="N22"/>
  <c r="N27"/>
  <c r="BO13"/>
  <c r="AB10"/>
  <c r="BO17"/>
  <c r="AB14"/>
  <c r="BO21"/>
  <c r="AB18"/>
  <c r="BO25"/>
  <c r="AB22"/>
  <c r="AB27"/>
  <c r="M28"/>
  <c r="K28"/>
  <c r="AA28"/>
  <c r="Y28"/>
  <c r="AB28"/>
  <c r="AB29"/>
  <c r="N28"/>
  <c r="N29"/>
  <c r="BI9"/>
  <c r="BA9"/>
  <c r="U19"/>
  <c r="BJ21"/>
  <c r="BM25"/>
  <c r="BL25"/>
  <c r="W19"/>
  <c r="BK21"/>
  <c r="BM21"/>
  <c r="BL21"/>
  <c r="BM17"/>
  <c r="BL17"/>
  <c r="BG22"/>
  <c r="BG18"/>
  <c r="BG14"/>
  <c r="BL13"/>
  <c r="BM13"/>
  <c r="BM8"/>
  <c r="BE8"/>
  <c r="BO22"/>
  <c r="BO18"/>
  <c r="BO14"/>
  <c r="BO10"/>
  <c r="U13"/>
  <c r="W13"/>
  <c r="K16"/>
  <c r="L14"/>
  <c r="U17"/>
  <c r="K20"/>
  <c r="L18"/>
  <c r="U21"/>
  <c r="W21"/>
  <c r="K24"/>
  <c r="L22"/>
  <c r="Y24"/>
  <c r="Z22"/>
  <c r="Y20"/>
  <c r="Z18"/>
  <c r="Y16"/>
  <c r="Z14"/>
  <c r="Y12"/>
  <c r="Z10"/>
</calcChain>
</file>

<file path=xl/sharedStrings.xml><?xml version="1.0" encoding="utf-8"?>
<sst xmlns="http://schemas.openxmlformats.org/spreadsheetml/2006/main" count="256" uniqueCount="82">
  <si>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</si>
  <si>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</si>
  <si>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</si>
  <si>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</si>
  <si>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</si>
  <si>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</si>
  <si>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t>Moy</t>
  </si>
  <si>
    <t>%</t>
  </si>
  <si>
    <t>Club visité</t>
  </si>
  <si>
    <t>Club visiteur</t>
  </si>
  <si>
    <t>Libre 1 (40rep)</t>
  </si>
  <si>
    <t>% total</t>
  </si>
  <si>
    <t>Set 1</t>
  </si>
  <si>
    <t>Set 2</t>
  </si>
  <si>
    <t>Libre 2 (40rep)</t>
  </si>
  <si>
    <t>Bande (50rep)</t>
  </si>
  <si>
    <t>3 Band (50rep)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</si>
  <si>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</si>
  <si>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</si>
  <si>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</si>
  <si>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</si>
  <si>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</si>
  <si>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Les résultats doivent être envoyés au BC Andernos          Tél : 05.56.82.14.74 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</si>
  <si>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</si>
  <si>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</si>
  <si>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</si>
  <si>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</si>
  <si>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</si>
  <si>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</si>
  <si>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</si>
  <si>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</si>
  <si>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Rencontre n°</t>
  </si>
  <si>
    <t>Match</t>
  </si>
  <si>
    <t>Points</t>
  </si>
  <si>
    <t>Match terminé :</t>
  </si>
  <si>
    <t>bcandernos@gmail.com</t>
  </si>
  <si>
    <t xml:space="preserve"> </t>
  </si>
  <si>
    <t>Points de</t>
  </si>
  <si>
    <t>Club Visité :</t>
  </si>
  <si>
    <t>Club Visiteur :</t>
  </si>
  <si>
    <t>Libre 1</t>
  </si>
  <si>
    <t>Libre 2</t>
  </si>
  <si>
    <t>1 Bande</t>
  </si>
  <si>
    <t>3 Bandes</t>
  </si>
  <si>
    <t>Manche 1</t>
  </si>
  <si>
    <t>Manche 2</t>
  </si>
  <si>
    <t>% = total des points réalisé / nombre total de points à jouer (pour les 2 sets)</t>
  </si>
  <si>
    <t xml:space="preserve">Lorsque la distance à réaliser entre 2 joueurs n’est pas la même, le pourcentage sera le critère pour déterminer le vainqueur de chaque manche : </t>
  </si>
  <si>
    <t>2ème Manche</t>
  </si>
  <si>
    <t>1ère Manche</t>
  </si>
  <si>
    <t>Pts</t>
  </si>
  <si>
    <t>Rep</t>
  </si>
  <si>
    <t>G / P / N</t>
  </si>
  <si>
    <t>Points de manches</t>
  </si>
  <si>
    <t>Manches</t>
  </si>
  <si>
    <t>BO</t>
  </si>
  <si>
    <t>BD</t>
  </si>
  <si>
    <t xml:space="preserve">TOTAL POINTS DE CLASSEMENT    </t>
  </si>
  <si>
    <t>% global</t>
  </si>
  <si>
    <t>Total réalisé</t>
  </si>
  <si>
    <t>% total réalisé</t>
  </si>
  <si>
    <t>AGY : 01/09/2021</t>
  </si>
  <si>
    <r>
      <t xml:space="preserve">CHALLENGE  ANDRÉ  HERISSÉ 
</t>
    </r>
    <r>
      <rPr>
        <b/>
        <i/>
        <sz val="28"/>
        <color rgb="FF0000FF"/>
        <rFont val="Calibri"/>
        <family val="2"/>
        <scheme val="minor"/>
      </rPr>
      <t>SAISON  2021-2022</t>
    </r>
  </si>
  <si>
    <t>CESTAS 1</t>
  </si>
  <si>
    <t>DORÉ</t>
  </si>
  <si>
    <t>Rémy</t>
  </si>
  <si>
    <t>NICOLO</t>
  </si>
  <si>
    <t>Alain</t>
  </si>
  <si>
    <t>LIET</t>
  </si>
  <si>
    <t>Michel</t>
  </si>
  <si>
    <t>BERNARD</t>
  </si>
  <si>
    <t>Francis</t>
  </si>
  <si>
    <t>CLERC</t>
  </si>
  <si>
    <t>Jean-Paul</t>
  </si>
  <si>
    <t>DURAND</t>
  </si>
  <si>
    <t>Philippe</t>
  </si>
  <si>
    <t>SENCEY</t>
  </si>
  <si>
    <t>Christian</t>
  </si>
  <si>
    <t>DESTABLE</t>
  </si>
  <si>
    <t>Patrick</t>
  </si>
  <si>
    <t>T. Saubesty</t>
  </si>
  <si>
    <t>P. Destable</t>
  </si>
</sst>
</file>

<file path=xl/styles.xml><?xml version="1.0" encoding="utf-8"?>
<styleSheet xmlns="http://schemas.openxmlformats.org/spreadsheetml/2006/main">
  <numFmts count="4">
    <numFmt numFmtId="164" formatCode="d\-mmm\-yyyy;@"/>
    <numFmt numFmtId="165" formatCode="0;\-0;;@"/>
    <numFmt numFmtId="166" formatCode="0.000"/>
    <numFmt numFmtId="167" formatCode="0.000_ ;\-0.000\ "/>
  </numFmts>
  <fonts count="21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28"/>
      <color rgb="FFFF0000"/>
      <name val="Calibri"/>
      <family val="2"/>
      <scheme val="minor"/>
    </font>
    <font>
      <b/>
      <sz val="28"/>
      <color rgb="FFFF0000"/>
      <name val="Bauhaus 93"/>
      <family val="5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i/>
      <sz val="28"/>
      <color rgb="FF0000FF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3" xfId="0" applyBorder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Protection="1"/>
    <xf numFmtId="0" fontId="0" fillId="0" borderId="10" xfId="0" applyBorder="1" applyAlignment="1" applyProtection="1">
      <alignment horizontal="center" vertical="center"/>
    </xf>
    <xf numFmtId="0" fontId="4" fillId="0" borderId="0" xfId="0" applyFont="1" applyProtection="1"/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/>
    </xf>
    <xf numFmtId="0" fontId="4" fillId="0" borderId="0" xfId="0" applyFont="1"/>
    <xf numFmtId="0" fontId="2" fillId="2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2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4" fillId="6" borderId="8" xfId="0" applyFont="1" applyFill="1" applyBorder="1" applyAlignment="1" applyProtection="1">
      <alignment horizontal="center"/>
    </xf>
    <xf numFmtId="0" fontId="4" fillId="7" borderId="8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/>
    </xf>
    <xf numFmtId="0" fontId="4" fillId="8" borderId="9" xfId="0" applyFont="1" applyFill="1" applyBorder="1" applyAlignment="1" applyProtection="1">
      <alignment horizontal="center"/>
    </xf>
    <xf numFmtId="0" fontId="0" fillId="18" borderId="9" xfId="0" applyFont="1" applyFill="1" applyBorder="1" applyProtection="1"/>
    <xf numFmtId="0" fontId="0" fillId="0" borderId="9" xfId="0" applyFont="1" applyBorder="1" applyProtection="1"/>
    <xf numFmtId="0" fontId="0" fillId="0" borderId="26" xfId="0" applyBorder="1" applyAlignment="1" applyProtection="1">
      <alignment horizontal="center"/>
    </xf>
    <xf numFmtId="2" fontId="4" fillId="0" borderId="26" xfId="0" applyNumberFormat="1" applyFont="1" applyBorder="1" applyAlignment="1" applyProtection="1">
      <alignment horizontal="center" vertical="center"/>
    </xf>
    <xf numFmtId="166" fontId="4" fillId="10" borderId="26" xfId="0" applyNumberFormat="1" applyFont="1" applyFill="1" applyBorder="1" applyAlignment="1" applyProtection="1">
      <alignment horizontal="center" vertical="center"/>
    </xf>
    <xf numFmtId="2" fontId="4" fillId="0" borderId="27" xfId="0" applyNumberFormat="1" applyFont="1" applyBorder="1" applyAlignment="1" applyProtection="1">
      <alignment horizontal="center" vertical="center"/>
    </xf>
    <xf numFmtId="166" fontId="4" fillId="10" borderId="27" xfId="0" applyNumberFormat="1" applyFont="1" applyFill="1" applyBorder="1" applyAlignment="1" applyProtection="1">
      <alignment horizontal="center" vertical="center"/>
    </xf>
    <xf numFmtId="0" fontId="0" fillId="18" borderId="24" xfId="0" applyFont="1" applyFill="1" applyBorder="1" applyProtection="1"/>
    <xf numFmtId="0" fontId="0" fillId="0" borderId="28" xfId="0" applyFont="1" applyFill="1" applyBorder="1" applyProtection="1"/>
    <xf numFmtId="0" fontId="2" fillId="9" borderId="28" xfId="0" applyFont="1" applyFill="1" applyBorder="1" applyAlignment="1" applyProtection="1">
      <alignment horizontal="center" vertical="center"/>
    </xf>
    <xf numFmtId="0" fontId="4" fillId="0" borderId="11" xfId="0" applyFont="1" applyFill="1" applyBorder="1" applyProtection="1"/>
    <xf numFmtId="0" fontId="0" fillId="21" borderId="8" xfId="0" applyFont="1" applyFill="1" applyBorder="1" applyAlignment="1" applyProtection="1">
      <alignment horizontal="center"/>
    </xf>
    <xf numFmtId="0" fontId="0" fillId="21" borderId="26" xfId="0" applyFill="1" applyBorder="1" applyAlignment="1" applyProtection="1">
      <alignment horizontal="center"/>
    </xf>
    <xf numFmtId="0" fontId="2" fillId="22" borderId="26" xfId="0" applyFont="1" applyFill="1" applyBorder="1" applyAlignment="1" applyProtection="1">
      <alignment horizontal="center" vertical="center"/>
    </xf>
    <xf numFmtId="166" fontId="4" fillId="6" borderId="26" xfId="0" applyNumberFormat="1" applyFont="1" applyFill="1" applyBorder="1" applyAlignment="1" applyProtection="1">
      <alignment horizontal="center" vertical="center"/>
    </xf>
    <xf numFmtId="166" fontId="4" fillId="8" borderId="26" xfId="0" applyNumberFormat="1" applyFont="1" applyFill="1" applyBorder="1" applyAlignment="1" applyProtection="1">
      <alignment horizontal="center" vertical="center"/>
    </xf>
    <xf numFmtId="2" fontId="4" fillId="0" borderId="25" xfId="0" applyNumberFormat="1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/>
    </xf>
    <xf numFmtId="166" fontId="4" fillId="7" borderId="27" xfId="0" applyNumberFormat="1" applyFont="1" applyFill="1" applyBorder="1" applyAlignment="1" applyProtection="1">
      <alignment horizontal="center" vertical="center"/>
    </xf>
    <xf numFmtId="166" fontId="4" fillId="6" borderId="27" xfId="0" applyNumberFormat="1" applyFont="1" applyFill="1" applyBorder="1" applyAlignment="1" applyProtection="1">
      <alignment horizontal="center" vertical="center"/>
    </xf>
    <xf numFmtId="0" fontId="4" fillId="8" borderId="9" xfId="0" applyFont="1" applyFill="1" applyBorder="1" applyProtection="1"/>
    <xf numFmtId="0" fontId="4" fillId="7" borderId="26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166" fontId="4" fillId="8" borderId="27" xfId="0" applyNumberFormat="1" applyFont="1" applyFill="1" applyBorder="1" applyAlignment="1" applyProtection="1">
      <alignment horizontal="center" vertical="center"/>
    </xf>
    <xf numFmtId="0" fontId="3" fillId="10" borderId="32" xfId="0" applyFont="1" applyFill="1" applyBorder="1" applyAlignment="1" applyProtection="1">
      <alignment horizontal="center" vertical="center" shrinkToFit="1"/>
      <protection locked="0"/>
    </xf>
    <xf numFmtId="0" fontId="3" fillId="10" borderId="33" xfId="0" applyFont="1" applyFill="1" applyBorder="1" applyAlignment="1" applyProtection="1">
      <alignment horizontal="center" vertical="center" shrinkToFit="1"/>
      <protection locked="0"/>
    </xf>
    <xf numFmtId="0" fontId="3" fillId="11" borderId="34" xfId="0" applyFont="1" applyFill="1" applyBorder="1" applyAlignment="1" applyProtection="1">
      <alignment horizontal="center" vertical="center" shrinkToFit="1"/>
      <protection locked="0"/>
    </xf>
    <xf numFmtId="0" fontId="3" fillId="11" borderId="33" xfId="0" applyFont="1" applyFill="1" applyBorder="1" applyAlignment="1" applyProtection="1">
      <alignment horizontal="center" vertical="center" shrinkToFit="1"/>
      <protection locked="0"/>
    </xf>
    <xf numFmtId="0" fontId="3" fillId="7" borderId="34" xfId="0" applyFont="1" applyFill="1" applyBorder="1" applyAlignment="1" applyProtection="1">
      <alignment horizontal="center" vertical="center" shrinkToFit="1"/>
      <protection locked="0"/>
    </xf>
    <xf numFmtId="0" fontId="3" fillId="7" borderId="33" xfId="0" applyFont="1" applyFill="1" applyBorder="1" applyAlignment="1" applyProtection="1">
      <alignment horizontal="center" vertical="center" shrinkToFit="1"/>
      <protection locked="0"/>
    </xf>
    <xf numFmtId="0" fontId="3" fillId="12" borderId="34" xfId="0" applyFont="1" applyFill="1" applyBorder="1" applyAlignment="1" applyProtection="1">
      <alignment horizontal="center" vertical="center" shrinkToFit="1"/>
      <protection locked="0"/>
    </xf>
    <xf numFmtId="0" fontId="3" fillId="12" borderId="33" xfId="0" applyFont="1" applyFill="1" applyBorder="1" applyAlignment="1" applyProtection="1">
      <alignment horizontal="center" vertical="center" shrinkToFit="1"/>
      <protection locked="0"/>
    </xf>
    <xf numFmtId="0" fontId="3" fillId="10" borderId="34" xfId="0" applyFont="1" applyFill="1" applyBorder="1" applyAlignment="1" applyProtection="1">
      <alignment horizontal="center" vertical="center" shrinkToFit="1"/>
      <protection locked="0"/>
    </xf>
    <xf numFmtId="0" fontId="2" fillId="11" borderId="34" xfId="0" applyFont="1" applyFill="1" applyBorder="1" applyAlignment="1" applyProtection="1">
      <alignment horizontal="center" vertical="center" shrinkToFit="1"/>
      <protection locked="0"/>
    </xf>
    <xf numFmtId="0" fontId="2" fillId="7" borderId="34" xfId="0" applyFont="1" applyFill="1" applyBorder="1" applyAlignment="1" applyProtection="1">
      <alignment horizontal="center" vertical="center" shrinkToFit="1"/>
      <protection locked="0"/>
    </xf>
    <xf numFmtId="0" fontId="2" fillId="7" borderId="33" xfId="0" applyFont="1" applyFill="1" applyBorder="1" applyAlignment="1" applyProtection="1">
      <alignment horizontal="center" vertical="center" shrinkToFit="1"/>
      <protection locked="0"/>
    </xf>
    <xf numFmtId="0" fontId="2" fillId="12" borderId="34" xfId="0" applyFont="1" applyFill="1" applyBorder="1" applyAlignment="1" applyProtection="1">
      <alignment horizontal="center" vertical="center" shrinkToFit="1"/>
      <protection locked="0"/>
    </xf>
    <xf numFmtId="0" fontId="2" fillId="10" borderId="34" xfId="0" applyFont="1" applyFill="1" applyBorder="1" applyAlignment="1" applyProtection="1">
      <alignment horizontal="center" vertical="center" shrinkToFit="1"/>
      <protection locked="0"/>
    </xf>
    <xf numFmtId="0" fontId="2" fillId="10" borderId="33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16" borderId="14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16" fillId="17" borderId="14" xfId="0" applyFont="1" applyFill="1" applyBorder="1" applyAlignment="1" applyProtection="1">
      <alignment horizontal="center" vertical="center" shrinkToFit="1"/>
    </xf>
    <xf numFmtId="0" fontId="17" fillId="24" borderId="48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center" vertical="center"/>
    </xf>
    <xf numFmtId="0" fontId="19" fillId="24" borderId="14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0" fontId="3" fillId="0" borderId="54" xfId="0" applyFont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center" vertical="center" shrinkToFit="1"/>
    </xf>
    <xf numFmtId="0" fontId="6" fillId="20" borderId="31" xfId="0" applyFont="1" applyFill="1" applyBorder="1" applyAlignment="1" applyProtection="1">
      <alignment horizontal="center" vertical="center"/>
    </xf>
    <xf numFmtId="0" fontId="9" fillId="7" borderId="20" xfId="0" applyFont="1" applyFill="1" applyBorder="1" applyAlignment="1" applyProtection="1">
      <alignment horizontal="center" vertical="center"/>
    </xf>
    <xf numFmtId="0" fontId="9" fillId="7" borderId="21" xfId="0" applyFont="1" applyFill="1" applyBorder="1" applyAlignment="1" applyProtection="1">
      <alignment horizontal="center" vertical="center"/>
    </xf>
    <xf numFmtId="0" fontId="9" fillId="8" borderId="20" xfId="0" applyFont="1" applyFill="1" applyBorder="1" applyAlignment="1" applyProtection="1">
      <alignment horizontal="center" vertical="center"/>
    </xf>
    <xf numFmtId="0" fontId="9" fillId="8" borderId="21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4" fillId="6" borderId="26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12" fillId="0" borderId="0" xfId="1" applyNumberForma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2" fontId="2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19" borderId="20" xfId="0" applyFont="1" applyFill="1" applyBorder="1" applyAlignment="1" applyProtection="1">
      <alignment horizontal="center" vertical="center"/>
    </xf>
    <xf numFmtId="0" fontId="6" fillId="19" borderId="30" xfId="0" applyFont="1" applyFill="1" applyBorder="1" applyAlignment="1" applyProtection="1">
      <alignment horizontal="center" vertical="center"/>
    </xf>
    <xf numFmtId="0" fontId="6" fillId="19" borderId="10" xfId="0" applyFont="1" applyFill="1" applyBorder="1" applyAlignment="1" applyProtection="1">
      <alignment horizontal="center" vertical="center"/>
    </xf>
    <xf numFmtId="0" fontId="6" fillId="19" borderId="29" xfId="0" applyFont="1" applyFill="1" applyBorder="1" applyAlignment="1" applyProtection="1">
      <alignment horizontal="center" vertical="center"/>
    </xf>
    <xf numFmtId="0" fontId="6" fillId="19" borderId="31" xfId="0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 applyProtection="1">
      <alignment horizontal="center" vertical="center"/>
    </xf>
    <xf numFmtId="0" fontId="9" fillId="6" borderId="21" xfId="0" applyFont="1" applyFill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right" vertical="center" shrinkToFit="1"/>
    </xf>
    <xf numFmtId="0" fontId="2" fillId="0" borderId="16" xfId="0" applyFont="1" applyBorder="1" applyAlignment="1" applyProtection="1">
      <alignment horizontal="right" vertical="center" shrinkToFit="1"/>
    </xf>
    <xf numFmtId="0" fontId="2" fillId="0" borderId="47" xfId="0" applyFont="1" applyBorder="1" applyAlignment="1" applyProtection="1">
      <alignment horizontal="right" vertical="center" shrinkToFit="1"/>
    </xf>
    <xf numFmtId="0" fontId="2" fillId="0" borderId="49" xfId="0" applyFont="1" applyBorder="1" applyAlignment="1" applyProtection="1">
      <alignment horizontal="center" vertical="top"/>
    </xf>
    <xf numFmtId="0" fontId="2" fillId="0" borderId="50" xfId="0" applyFont="1" applyBorder="1" applyAlignment="1" applyProtection="1">
      <alignment horizontal="center" vertical="top"/>
    </xf>
    <xf numFmtId="0" fontId="2" fillId="0" borderId="51" xfId="0" applyFont="1" applyBorder="1" applyAlignment="1" applyProtection="1">
      <alignment horizontal="center" vertical="top"/>
    </xf>
    <xf numFmtId="0" fontId="2" fillId="13" borderId="49" xfId="0" applyFont="1" applyFill="1" applyBorder="1" applyAlignment="1" applyProtection="1">
      <alignment horizontal="center" vertical="center" shrinkToFit="1"/>
    </xf>
    <xf numFmtId="0" fontId="2" fillId="13" borderId="50" xfId="0" applyFont="1" applyFill="1" applyBorder="1" applyAlignment="1" applyProtection="1">
      <alignment horizontal="center" vertical="center" shrinkToFit="1"/>
    </xf>
    <xf numFmtId="0" fontId="2" fillId="13" borderId="51" xfId="0" applyFont="1" applyFill="1" applyBorder="1" applyAlignment="1" applyProtection="1">
      <alignment horizontal="center" vertical="center" shrinkToFit="1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166" fontId="2" fillId="0" borderId="39" xfId="0" applyNumberFormat="1" applyFont="1" applyBorder="1" applyAlignment="1" applyProtection="1">
      <alignment horizontal="center" vertical="center"/>
      <protection hidden="1"/>
    </xf>
    <xf numFmtId="165" fontId="3" fillId="0" borderId="33" xfId="0" applyNumberFormat="1" applyFont="1" applyBorder="1" applyAlignment="1" applyProtection="1">
      <alignment horizontal="center" vertical="center" shrinkToFit="1"/>
      <protection locked="0"/>
    </xf>
    <xf numFmtId="166" fontId="3" fillId="0" borderId="39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shrinkToFit="1"/>
      <protection hidden="1"/>
    </xf>
    <xf numFmtId="0" fontId="14" fillId="23" borderId="38" xfId="0" applyFont="1" applyFill="1" applyBorder="1" applyAlignment="1" applyProtection="1">
      <alignment horizontal="center" vertical="center" wrapText="1"/>
    </xf>
    <xf numFmtId="0" fontId="15" fillId="23" borderId="1" xfId="0" applyFont="1" applyFill="1" applyBorder="1" applyAlignment="1" applyProtection="1">
      <alignment horizontal="center" vertical="center"/>
    </xf>
    <xf numFmtId="0" fontId="15" fillId="23" borderId="2" xfId="0" applyFont="1" applyFill="1" applyBorder="1" applyAlignment="1" applyProtection="1">
      <alignment horizontal="center" vertical="center"/>
    </xf>
    <xf numFmtId="0" fontId="15" fillId="23" borderId="5" xfId="0" applyFont="1" applyFill="1" applyBorder="1" applyAlignment="1" applyProtection="1">
      <alignment horizontal="center" vertical="center"/>
    </xf>
    <xf numFmtId="0" fontId="15" fillId="23" borderId="6" xfId="0" applyFont="1" applyFill="1" applyBorder="1" applyAlignment="1" applyProtection="1">
      <alignment horizontal="center" vertical="center"/>
    </xf>
    <xf numFmtId="0" fontId="15" fillId="23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3" fillId="0" borderId="0" xfId="0" applyFont="1" applyAlignment="1">
      <alignment horizontal="right"/>
    </xf>
    <xf numFmtId="0" fontId="2" fillId="0" borderId="52" xfId="0" applyFont="1" applyBorder="1" applyAlignment="1" applyProtection="1">
      <alignment horizontal="right" vertical="center" shrinkToFit="1"/>
    </xf>
    <xf numFmtId="0" fontId="2" fillId="0" borderId="15" xfId="0" applyFont="1" applyBorder="1" applyAlignment="1" applyProtection="1">
      <alignment horizontal="right" vertical="center" shrinkToFit="1"/>
    </xf>
    <xf numFmtId="10" fontId="2" fillId="0" borderId="14" xfId="0" applyNumberFormat="1" applyFont="1" applyBorder="1" applyAlignment="1" applyProtection="1">
      <alignment horizontal="center" vertical="center" shrinkToFit="1"/>
      <protection hidden="1"/>
    </xf>
    <xf numFmtId="165" fontId="2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top"/>
    </xf>
    <xf numFmtId="0" fontId="2" fillId="13" borderId="14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2" fillId="12" borderId="14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165" fontId="3" fillId="0" borderId="34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textRotation="90" wrapText="1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2" fillId="7" borderId="14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33" xfId="0" applyNumberFormat="1" applyFont="1" applyBorder="1" applyAlignment="1" applyProtection="1">
      <alignment horizontal="center" vertical="center" shrinkToFit="1"/>
      <protection locked="0"/>
    </xf>
    <xf numFmtId="0" fontId="2" fillId="11" borderId="14" xfId="0" applyFont="1" applyFill="1" applyBorder="1" applyAlignment="1" applyProtection="1">
      <alignment horizontal="center" vertical="center" shrinkToFit="1"/>
      <protection locked="0"/>
    </xf>
    <xf numFmtId="166" fontId="3" fillId="0" borderId="39" xfId="0" applyNumberFormat="1" applyFont="1" applyFill="1" applyBorder="1" applyAlignment="1" applyProtection="1">
      <alignment horizontal="center" vertical="center"/>
      <protection hidden="1"/>
    </xf>
    <xf numFmtId="166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10" borderId="14" xfId="0" applyFont="1" applyFill="1" applyBorder="1" applyAlignment="1" applyProtection="1">
      <alignment horizontal="center" vertical="center" shrinkToFit="1"/>
      <protection locked="0"/>
    </xf>
    <xf numFmtId="0" fontId="4" fillId="5" borderId="15" xfId="0" applyFont="1" applyFill="1" applyBorder="1" applyAlignment="1" applyProtection="1">
      <alignment horizont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 applyProtection="1">
      <alignment horizontal="justify" vertical="center"/>
    </xf>
    <xf numFmtId="0" fontId="4" fillId="5" borderId="16" xfId="0" applyFont="1" applyFill="1" applyBorder="1" applyAlignment="1" applyProtection="1">
      <alignment horizont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167" fontId="3" fillId="0" borderId="39" xfId="0" applyNumberFormat="1" applyFont="1" applyFill="1" applyBorder="1" applyAlignment="1" applyProtection="1">
      <alignment horizontal="center" vertical="center"/>
      <protection hidden="1"/>
    </xf>
    <xf numFmtId="0" fontId="4" fillId="10" borderId="8" xfId="0" applyFont="1" applyFill="1" applyBorder="1" applyAlignment="1" applyProtection="1">
      <alignment horizontal="center" vertical="center"/>
    </xf>
    <xf numFmtId="0" fontId="4" fillId="10" borderId="26" xfId="0" applyFont="1" applyFill="1" applyBorder="1" applyAlignment="1" applyProtection="1">
      <alignment horizontal="center" vertical="center"/>
    </xf>
    <xf numFmtId="0" fontId="9" fillId="10" borderId="24" xfId="0" applyFont="1" applyFill="1" applyBorder="1" applyAlignment="1" applyProtection="1">
      <alignment horizontal="center" vertical="center"/>
    </xf>
    <xf numFmtId="0" fontId="9" fillId="10" borderId="25" xfId="0" applyFont="1" applyFill="1" applyBorder="1" applyAlignment="1" applyProtection="1">
      <alignment horizontal="center" vertical="center"/>
    </xf>
    <xf numFmtId="0" fontId="4" fillId="9" borderId="10" xfId="0" applyFont="1" applyFill="1" applyBorder="1" applyAlignment="1" applyProtection="1">
      <alignment horizontal="center" vertical="center"/>
    </xf>
    <xf numFmtId="0" fontId="4" fillId="9" borderId="29" xfId="0" applyFont="1" applyFill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55" xfId="0" applyFont="1" applyBorder="1" applyAlignment="1" applyProtection="1">
      <alignment horizontal="center" vertical="center" shrinkToFit="1"/>
    </xf>
    <xf numFmtId="0" fontId="2" fillId="0" borderId="54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56" xfId="0" applyFont="1" applyBorder="1" applyAlignment="1" applyProtection="1">
      <alignment horizontal="center" vertical="center" shrinkToFit="1"/>
    </xf>
    <xf numFmtId="0" fontId="7" fillId="14" borderId="57" xfId="0" applyFont="1" applyFill="1" applyBorder="1" applyAlignment="1" applyProtection="1">
      <alignment horizontal="center" vertical="center" shrinkToFit="1"/>
      <protection locked="0"/>
    </xf>
    <xf numFmtId="0" fontId="7" fillId="14" borderId="58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18" borderId="9" xfId="0" applyFont="1" applyFill="1" applyBorder="1" applyAlignment="1" applyProtection="1">
      <alignment horizontal="center"/>
    </xf>
    <xf numFmtId="0" fontId="4" fillId="9" borderId="22" xfId="0" applyFont="1" applyFill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164" fontId="7" fillId="14" borderId="36" xfId="0" applyNumberFormat="1" applyFont="1" applyFill="1" applyBorder="1" applyAlignment="1" applyProtection="1">
      <alignment horizontal="center" vertical="center" shrinkToFit="1"/>
      <protection locked="0"/>
    </xf>
    <xf numFmtId="164" fontId="7" fillId="14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15" borderId="18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/>
    </xf>
    <xf numFmtId="0" fontId="7" fillId="15" borderId="40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1</xdr:row>
      <xdr:rowOff>28575</xdr:rowOff>
    </xdr:from>
    <xdr:to>
      <xdr:col>27</xdr:col>
      <xdr:colOff>561975</xdr:colOff>
      <xdr:row>5</xdr:row>
      <xdr:rowOff>247650</xdr:rowOff>
    </xdr:to>
    <xdr:pic>
      <xdr:nvPicPr>
        <xdr:cNvPr id="1106" name="Images 1">
          <a:extLst>
            <a:ext uri="{FF2B5EF4-FFF2-40B4-BE49-F238E27FC236}">
              <a16:creationId xmlns="" xmlns:a16="http://schemas.microsoft.com/office/drawing/2014/main" id="{D1899CBE-2FEB-49CF-8791-1D69761D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152400"/>
          <a:ext cx="1552575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38100</xdr:colOff>
      <xdr:row>1</xdr:row>
      <xdr:rowOff>47625</xdr:rowOff>
    </xdr:from>
    <xdr:to>
      <xdr:col>11</xdr:col>
      <xdr:colOff>438150</xdr:colOff>
      <xdr:row>2</xdr:row>
      <xdr:rowOff>400050</xdr:rowOff>
    </xdr:to>
    <xdr:pic>
      <xdr:nvPicPr>
        <xdr:cNvPr id="5" name="Picture 3">
          <a:extLst>
            <a:ext uri="{FF2B5EF4-FFF2-40B4-BE49-F238E27FC236}">
              <a16:creationId xmlns="" xmlns:a16="http://schemas.microsoft.com/office/drawing/2014/main" id="{65B3CE95-A5CF-470D-8FF2-890D9D7A7C7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71450"/>
          <a:ext cx="847725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3</xdr:col>
      <xdr:colOff>323850</xdr:colOff>
      <xdr:row>2</xdr:row>
      <xdr:rowOff>410210</xdr:rowOff>
    </xdr:to>
    <xdr:pic>
      <xdr:nvPicPr>
        <xdr:cNvPr id="7" name="Picture 2">
          <a:extLst>
            <a:ext uri="{FF2B5EF4-FFF2-40B4-BE49-F238E27FC236}">
              <a16:creationId xmlns="" xmlns:a16="http://schemas.microsoft.com/office/drawing/2014/main" id="{C76CC92E-5F81-4403-812B-B76709190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"/>
          <a:ext cx="1209675" cy="80073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3</xdr:col>
      <xdr:colOff>381000</xdr:colOff>
      <xdr:row>1</xdr:row>
      <xdr:rowOff>19049</xdr:rowOff>
    </xdr:from>
    <xdr:to>
      <xdr:col>4</xdr:col>
      <xdr:colOff>387389</xdr:colOff>
      <xdr:row>2</xdr:row>
      <xdr:rowOff>390524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C8398FFE-93FB-469F-A3FF-3A902BFF6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42874"/>
          <a:ext cx="720764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381000</xdr:colOff>
      <xdr:row>1</xdr:row>
      <xdr:rowOff>57150</xdr:rowOff>
    </xdr:from>
    <xdr:to>
      <xdr:col>7</xdr:col>
      <xdr:colOff>85725</xdr:colOff>
      <xdr:row>2</xdr:row>
      <xdr:rowOff>381000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7B50990C-90D7-4638-974D-092CFB9E8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247900" y="180975"/>
          <a:ext cx="8763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161925</xdr:colOff>
      <xdr:row>1</xdr:row>
      <xdr:rowOff>47625</xdr:rowOff>
    </xdr:from>
    <xdr:to>
      <xdr:col>9</xdr:col>
      <xdr:colOff>276225</xdr:colOff>
      <xdr:row>2</xdr:row>
      <xdr:rowOff>381000</xdr:rowOff>
    </xdr:to>
    <xdr:pic>
      <xdr:nvPicPr>
        <xdr:cNvPr id="10" name="Image 9">
          <a:extLst>
            <a:ext uri="{FF2B5EF4-FFF2-40B4-BE49-F238E27FC236}">
              <a16:creationId xmlns="" xmlns:a16="http://schemas.microsoft.com/office/drawing/2014/main" id="{E0CF911B-3191-4512-AD26-27C2C2EFD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71450"/>
          <a:ext cx="8763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ndern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0"/>
  <sheetViews>
    <sheetView showGridLines="0" tabSelected="1" topLeftCell="A16" zoomScaleNormal="80" workbookViewId="0">
      <selection activeCell="P28" sqref="P28:R28"/>
    </sheetView>
  </sheetViews>
  <sheetFormatPr baseColWidth="10" defaultColWidth="11" defaultRowHeight="12.75"/>
  <cols>
    <col min="1" max="1" width="3.140625" style="1" customWidth="1"/>
    <col min="2" max="2" width="3.42578125" style="1" customWidth="1"/>
    <col min="3" max="4" width="10.7109375" style="1" customWidth="1"/>
    <col min="5" max="5" width="6.1406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2" width="6.7109375" style="1" customWidth="1"/>
    <col min="13" max="14" width="8.7109375" style="1" customWidth="1"/>
    <col min="15" max="15" width="1.140625" style="1" customWidth="1"/>
    <col min="16" max="16" width="4.42578125" style="1" customWidth="1"/>
    <col min="17" max="18" width="10.7109375" style="1" customWidth="1"/>
    <col min="19" max="19" width="6.1406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6" width="6.7109375" style="1" customWidth="1"/>
    <col min="27" max="28" width="8.7109375" style="1" customWidth="1"/>
    <col min="29" max="29" width="15.28515625" style="1" customWidth="1"/>
    <col min="30" max="36" width="10.7109375" style="1" customWidth="1"/>
    <col min="37" max="37" width="5.7109375" style="1" customWidth="1"/>
    <col min="38" max="44" width="10.7109375" style="1" customWidth="1"/>
    <col min="45" max="47" width="9.5703125" style="1" customWidth="1"/>
    <col min="48" max="48" width="32" style="1" customWidth="1"/>
    <col min="49" max="51" width="9.5703125" style="1" customWidth="1"/>
    <col min="52" max="16384" width="11" style="1"/>
  </cols>
  <sheetData>
    <row r="1" spans="1:67" ht="9.9499999999999993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67" ht="35.1" customHeight="1" thickTop="1">
      <c r="A2" s="2"/>
      <c r="B2" s="185"/>
      <c r="C2" s="181"/>
      <c r="D2" s="181"/>
      <c r="E2" s="181"/>
      <c r="F2" s="181"/>
      <c r="G2" s="181"/>
      <c r="H2" s="181"/>
      <c r="I2" s="181"/>
      <c r="J2" s="181"/>
      <c r="K2" s="181"/>
      <c r="L2" s="182"/>
      <c r="M2" s="126" t="s">
        <v>62</v>
      </c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3"/>
      <c r="AA2" s="3"/>
      <c r="AB2" s="4"/>
      <c r="AC2" s="2"/>
      <c r="AD2" s="2"/>
      <c r="AE2" s="2"/>
      <c r="AF2" s="2"/>
      <c r="AG2" s="2"/>
      <c r="AH2" s="2"/>
      <c r="AI2" s="2"/>
      <c r="AJ2" s="76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67" ht="35.1" customHeight="1" thickBot="1">
      <c r="A3" s="2"/>
      <c r="B3" s="186"/>
      <c r="C3" s="183"/>
      <c r="D3" s="183"/>
      <c r="E3" s="183"/>
      <c r="F3" s="183"/>
      <c r="G3" s="183"/>
      <c r="H3" s="183"/>
      <c r="I3" s="183"/>
      <c r="J3" s="183"/>
      <c r="K3" s="183"/>
      <c r="L3" s="184"/>
      <c r="M3" s="129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1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67" ht="5.45" customHeight="1" thickTop="1" thickBo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67" ht="21" customHeight="1" thickBot="1">
      <c r="A5" s="2"/>
      <c r="B5" s="189" t="s">
        <v>0</v>
      </c>
      <c r="C5" s="189"/>
      <c r="D5" s="189"/>
      <c r="E5" s="189"/>
      <c r="F5" s="189"/>
      <c r="G5" s="189"/>
      <c r="H5" s="190" t="s">
        <v>1</v>
      </c>
      <c r="I5" s="191"/>
      <c r="J5" s="191"/>
      <c r="K5" s="191"/>
      <c r="L5" s="192">
        <v>44600</v>
      </c>
      <c r="M5" s="192"/>
      <c r="N5" s="193"/>
      <c r="O5" s="2"/>
      <c r="P5" s="189" t="s">
        <v>2</v>
      </c>
      <c r="Q5" s="189"/>
      <c r="R5" s="189"/>
      <c r="S5" s="189"/>
      <c r="T5" s="189"/>
      <c r="U5" s="189"/>
      <c r="V5" s="173" t="s">
        <v>31</v>
      </c>
      <c r="W5" s="174"/>
      <c r="X5" s="175"/>
      <c r="Y5" s="179">
        <v>13</v>
      </c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67" ht="21" customHeight="1" thickBot="1">
      <c r="A6" s="2"/>
      <c r="B6" s="194" t="s">
        <v>26</v>
      </c>
      <c r="C6" s="195"/>
      <c r="D6" s="195"/>
      <c r="E6" s="195"/>
      <c r="F6" s="195"/>
      <c r="G6" s="196"/>
      <c r="H6" s="190"/>
      <c r="I6" s="191"/>
      <c r="J6" s="191"/>
      <c r="K6" s="191"/>
      <c r="L6" s="192"/>
      <c r="M6" s="192"/>
      <c r="N6" s="193"/>
      <c r="O6" s="2"/>
      <c r="P6" s="194" t="s">
        <v>63</v>
      </c>
      <c r="Q6" s="195"/>
      <c r="R6" s="195"/>
      <c r="S6" s="195"/>
      <c r="T6" s="195"/>
      <c r="U6" s="196"/>
      <c r="V6" s="176"/>
      <c r="W6" s="177"/>
      <c r="X6" s="178"/>
      <c r="Y6" s="180"/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67" ht="4.7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67" ht="15.2" customHeight="1" thickBot="1">
      <c r="A8" s="2"/>
      <c r="B8" s="2"/>
      <c r="C8" s="164" t="s">
        <v>4</v>
      </c>
      <c r="D8" s="164"/>
      <c r="E8" s="165" t="s">
        <v>5</v>
      </c>
      <c r="F8" s="165" t="s">
        <v>49</v>
      </c>
      <c r="G8" s="165"/>
      <c r="H8" s="165" t="s">
        <v>48</v>
      </c>
      <c r="I8" s="165"/>
      <c r="J8" s="162" t="s">
        <v>59</v>
      </c>
      <c r="K8" s="162"/>
      <c r="L8" s="162" t="s">
        <v>6</v>
      </c>
      <c r="M8" s="162" t="s">
        <v>60</v>
      </c>
      <c r="N8" s="163" t="s">
        <v>53</v>
      </c>
      <c r="O8" s="2"/>
      <c r="P8" s="2"/>
      <c r="Q8" s="164" t="s">
        <v>4</v>
      </c>
      <c r="R8" s="164"/>
      <c r="S8" s="165" t="s">
        <v>5</v>
      </c>
      <c r="T8" s="165" t="s">
        <v>49</v>
      </c>
      <c r="U8" s="165"/>
      <c r="V8" s="165" t="s">
        <v>48</v>
      </c>
      <c r="W8" s="165"/>
      <c r="X8" s="162" t="s">
        <v>59</v>
      </c>
      <c r="Y8" s="162"/>
      <c r="Z8" s="162" t="s">
        <v>6</v>
      </c>
      <c r="AA8" s="162" t="s">
        <v>60</v>
      </c>
      <c r="AB8" s="163" t="s">
        <v>53</v>
      </c>
      <c r="AC8" s="2"/>
      <c r="AS8" s="2"/>
      <c r="AT8" s="2"/>
      <c r="AU8" s="2"/>
      <c r="AV8" s="2"/>
      <c r="AW8" s="2"/>
      <c r="BA8" s="85" t="s">
        <v>58</v>
      </c>
      <c r="BB8" s="103" t="s">
        <v>38</v>
      </c>
      <c r="BC8" s="104"/>
      <c r="BD8" s="104"/>
      <c r="BE8" s="89" t="str">
        <f>B6</f>
        <v>ARCACHON 2</v>
      </c>
      <c r="BF8" s="89"/>
      <c r="BG8" s="89"/>
      <c r="BH8" s="2"/>
      <c r="BI8" s="85" t="s">
        <v>58</v>
      </c>
      <c r="BJ8" s="107" t="s">
        <v>39</v>
      </c>
      <c r="BK8" s="107"/>
      <c r="BL8" s="107"/>
      <c r="BM8" s="89" t="str">
        <f>P6</f>
        <v>CESTAS 1</v>
      </c>
      <c r="BN8" s="89"/>
      <c r="BO8" s="89"/>
    </row>
    <row r="9" spans="1:67" ht="24.75" customHeight="1" thickBot="1">
      <c r="A9" s="2"/>
      <c r="B9" s="2"/>
      <c r="C9" s="161" t="s">
        <v>8</v>
      </c>
      <c r="D9" s="161"/>
      <c r="E9" s="165"/>
      <c r="F9" s="165"/>
      <c r="G9" s="165"/>
      <c r="H9" s="165"/>
      <c r="I9" s="165"/>
      <c r="J9" s="162"/>
      <c r="K9" s="162"/>
      <c r="L9" s="162"/>
      <c r="M9" s="162"/>
      <c r="N9" s="163"/>
      <c r="O9" s="2"/>
      <c r="P9" s="2"/>
      <c r="Q9" s="161" t="s">
        <v>9</v>
      </c>
      <c r="R9" s="161"/>
      <c r="S9" s="165"/>
      <c r="T9" s="165"/>
      <c r="U9" s="165"/>
      <c r="V9" s="165"/>
      <c r="W9" s="165"/>
      <c r="X9" s="162"/>
      <c r="Y9" s="162"/>
      <c r="Z9" s="162"/>
      <c r="AA9" s="162"/>
      <c r="AB9" s="163"/>
      <c r="AC9" s="2"/>
      <c r="AW9" s="2"/>
      <c r="BA9" s="86">
        <f>(BA13+BA17+BA21+BA25)/4</f>
        <v>0.88226190476190469</v>
      </c>
      <c r="BB9" s="105"/>
      <c r="BC9" s="106"/>
      <c r="BD9" s="106"/>
      <c r="BE9" s="89"/>
      <c r="BF9" s="89"/>
      <c r="BG9" s="89"/>
      <c r="BH9" s="2"/>
      <c r="BI9" s="86">
        <f>(BI13+BI17+BI21+BI25)/4</f>
        <v>0.86377840909090908</v>
      </c>
      <c r="BJ9" s="107"/>
      <c r="BK9" s="107"/>
      <c r="BL9" s="107"/>
      <c r="BM9" s="89"/>
      <c r="BN9" s="89"/>
      <c r="BO9" s="89"/>
    </row>
    <row r="10" spans="1:67" ht="27.75" customHeight="1" thickBot="1">
      <c r="A10" s="2"/>
      <c r="B10" s="152" t="s">
        <v>10</v>
      </c>
      <c r="C10" s="147" t="s">
        <v>64</v>
      </c>
      <c r="D10" s="147"/>
      <c r="E10" s="160">
        <v>120</v>
      </c>
      <c r="F10" s="73" t="s">
        <v>50</v>
      </c>
      <c r="G10" s="58">
        <v>60</v>
      </c>
      <c r="H10" s="73" t="s">
        <v>50</v>
      </c>
      <c r="I10" s="66">
        <v>58</v>
      </c>
      <c r="J10" s="149" t="s">
        <v>50</v>
      </c>
      <c r="K10" s="139">
        <f>G10+I10</f>
        <v>118</v>
      </c>
      <c r="L10" s="102">
        <f>IF(K12&lt;&gt;0,K10/K12,"")</f>
        <v>1.6857142857142857</v>
      </c>
      <c r="M10" s="138">
        <f>IF(E10&lt;&gt;0,K10/E10,"")</f>
        <v>0.98333333333333328</v>
      </c>
      <c r="N10" s="155">
        <f>IF(BG13&gt;6,6,IF(BG13&gt;0&lt;=6,BG13,IF(BG13&lt;0,0,BG13)))</f>
        <v>4</v>
      </c>
      <c r="O10" s="26"/>
      <c r="P10" s="146" t="s">
        <v>10</v>
      </c>
      <c r="Q10" s="147" t="s">
        <v>72</v>
      </c>
      <c r="R10" s="147"/>
      <c r="S10" s="160">
        <v>160</v>
      </c>
      <c r="T10" s="73" t="s">
        <v>50</v>
      </c>
      <c r="U10" s="66">
        <v>67</v>
      </c>
      <c r="V10" s="73" t="s">
        <v>50</v>
      </c>
      <c r="W10" s="71">
        <v>80</v>
      </c>
      <c r="X10" s="149" t="s">
        <v>50</v>
      </c>
      <c r="Y10" s="151">
        <f>U10+W10</f>
        <v>147</v>
      </c>
      <c r="Z10" s="102">
        <f>IF(Y12&lt;&gt;0,Y10/Y12,"")</f>
        <v>2.1</v>
      </c>
      <c r="AA10" s="138">
        <f>IF(S10&lt;&gt;0,Y10/S10,"")</f>
        <v>0.91874999999999996</v>
      </c>
      <c r="AB10" s="125">
        <f>BO13</f>
        <v>2</v>
      </c>
      <c r="AC10" s="2"/>
      <c r="AW10" s="2"/>
      <c r="BA10" s="2"/>
      <c r="BB10" s="169" t="s">
        <v>40</v>
      </c>
      <c r="BC10" s="170"/>
      <c r="BD10" s="188" t="s">
        <v>34</v>
      </c>
      <c r="BE10" s="172"/>
      <c r="BF10" s="172"/>
      <c r="BG10" s="43" t="str">
        <f>IF(W10="","non","oui")</f>
        <v>oui</v>
      </c>
      <c r="BH10" s="41"/>
      <c r="BI10" s="42"/>
      <c r="BJ10" s="169" t="s">
        <v>40</v>
      </c>
      <c r="BK10" s="170"/>
      <c r="BL10" s="171" t="s">
        <v>34</v>
      </c>
      <c r="BM10" s="172"/>
      <c r="BN10" s="172"/>
      <c r="BO10" s="43" t="str">
        <f>IF(BB10="","non","oui")</f>
        <v>oui</v>
      </c>
    </row>
    <row r="11" spans="1:67" ht="13.5" customHeight="1" thickBot="1">
      <c r="A11" s="2"/>
      <c r="B11" s="152"/>
      <c r="C11" s="147"/>
      <c r="D11" s="147"/>
      <c r="E11" s="160"/>
      <c r="F11" s="121" t="s">
        <v>7</v>
      </c>
      <c r="G11" s="166">
        <f>IF(E10/2&lt;&gt;0,G10/(E10/2),"")</f>
        <v>1</v>
      </c>
      <c r="H11" s="121" t="s">
        <v>7</v>
      </c>
      <c r="I11" s="158">
        <f>IF(E10/2&lt;&gt;0,I10/(E10/2),"")</f>
        <v>0.96666666666666667</v>
      </c>
      <c r="J11" s="149"/>
      <c r="K11" s="139"/>
      <c r="L11" s="102"/>
      <c r="M11" s="138"/>
      <c r="N11" s="155"/>
      <c r="O11" s="27"/>
      <c r="P11" s="146"/>
      <c r="Q11" s="147"/>
      <c r="R11" s="147"/>
      <c r="S11" s="160"/>
      <c r="T11" s="121" t="s">
        <v>7</v>
      </c>
      <c r="U11" s="158">
        <f>IF(S10/2&lt;&gt;0,U10/(S10/2),"")</f>
        <v>0.83750000000000002</v>
      </c>
      <c r="V11" s="121" t="s">
        <v>7</v>
      </c>
      <c r="W11" s="159">
        <f>IF(S10/2&lt;&gt;0,W10/(S10/2),"")</f>
        <v>1</v>
      </c>
      <c r="X11" s="149"/>
      <c r="Y11" s="151"/>
      <c r="Z11" s="102"/>
      <c r="AA11" s="138"/>
      <c r="AB11" s="125"/>
      <c r="AC11" s="2"/>
      <c r="AW11" s="2"/>
      <c r="BA11" s="94" t="s">
        <v>11</v>
      </c>
      <c r="BB11" s="167" t="s">
        <v>44</v>
      </c>
      <c r="BC11" s="167" t="s">
        <v>45</v>
      </c>
      <c r="BD11" s="25" t="s">
        <v>33</v>
      </c>
      <c r="BE11" s="25" t="s">
        <v>33</v>
      </c>
      <c r="BF11" s="25" t="s">
        <v>32</v>
      </c>
      <c r="BG11" s="45" t="s">
        <v>37</v>
      </c>
      <c r="BH11" s="187"/>
      <c r="BI11" s="94" t="s">
        <v>11</v>
      </c>
      <c r="BJ11" s="167" t="s">
        <v>12</v>
      </c>
      <c r="BK11" s="167" t="s">
        <v>13</v>
      </c>
      <c r="BL11" s="25" t="s">
        <v>33</v>
      </c>
      <c r="BM11" s="25" t="s">
        <v>33</v>
      </c>
      <c r="BN11" s="25" t="s">
        <v>32</v>
      </c>
      <c r="BO11" s="45" t="s">
        <v>37</v>
      </c>
    </row>
    <row r="12" spans="1:67" ht="13.5" customHeight="1" thickBot="1">
      <c r="A12" s="2"/>
      <c r="B12" s="152"/>
      <c r="C12" s="153" t="s">
        <v>65</v>
      </c>
      <c r="D12" s="153"/>
      <c r="E12" s="160"/>
      <c r="F12" s="121"/>
      <c r="G12" s="166"/>
      <c r="H12" s="121"/>
      <c r="I12" s="158"/>
      <c r="J12" s="150" t="s">
        <v>51</v>
      </c>
      <c r="K12" s="156">
        <f>G13+I13</f>
        <v>70</v>
      </c>
      <c r="L12" s="102"/>
      <c r="M12" s="138"/>
      <c r="N12" s="155"/>
      <c r="O12" s="27"/>
      <c r="P12" s="146"/>
      <c r="Q12" s="153" t="s">
        <v>73</v>
      </c>
      <c r="R12" s="153"/>
      <c r="S12" s="160"/>
      <c r="T12" s="121"/>
      <c r="U12" s="158"/>
      <c r="V12" s="121"/>
      <c r="W12" s="159"/>
      <c r="X12" s="150" t="s">
        <v>51</v>
      </c>
      <c r="Y12" s="123">
        <f>K12</f>
        <v>70</v>
      </c>
      <c r="Z12" s="102"/>
      <c r="AA12" s="138"/>
      <c r="AB12" s="125"/>
      <c r="AC12" s="2"/>
      <c r="AW12" s="2"/>
      <c r="BA12" s="95"/>
      <c r="BB12" s="168"/>
      <c r="BC12" s="168"/>
      <c r="BD12" s="36" t="s">
        <v>44</v>
      </c>
      <c r="BE12" s="36" t="s">
        <v>45</v>
      </c>
      <c r="BF12" s="36" t="s">
        <v>52</v>
      </c>
      <c r="BG12" s="46" t="s">
        <v>54</v>
      </c>
      <c r="BH12" s="187"/>
      <c r="BI12" s="95"/>
      <c r="BJ12" s="168"/>
      <c r="BK12" s="168"/>
      <c r="BL12" s="36" t="s">
        <v>44</v>
      </c>
      <c r="BM12" s="36" t="s">
        <v>45</v>
      </c>
      <c r="BN12" s="36" t="s">
        <v>52</v>
      </c>
      <c r="BO12" s="46" t="s">
        <v>54</v>
      </c>
    </row>
    <row r="13" spans="1:67" ht="27.75" customHeight="1" thickBot="1">
      <c r="A13" s="2"/>
      <c r="B13" s="152"/>
      <c r="C13" s="153"/>
      <c r="D13" s="153"/>
      <c r="E13" s="160"/>
      <c r="F13" s="74" t="s">
        <v>51</v>
      </c>
      <c r="G13" s="59">
        <v>33</v>
      </c>
      <c r="H13" s="74" t="s">
        <v>51</v>
      </c>
      <c r="I13" s="59">
        <v>37</v>
      </c>
      <c r="J13" s="150"/>
      <c r="K13" s="156"/>
      <c r="L13" s="102"/>
      <c r="M13" s="138"/>
      <c r="N13" s="155"/>
      <c r="O13" s="28"/>
      <c r="P13" s="146"/>
      <c r="Q13" s="153"/>
      <c r="R13" s="153"/>
      <c r="S13" s="160"/>
      <c r="T13" s="74" t="s">
        <v>51</v>
      </c>
      <c r="U13" s="59">
        <f>IF(G13="","",G13)</f>
        <v>33</v>
      </c>
      <c r="V13" s="74" t="s">
        <v>51</v>
      </c>
      <c r="W13" s="72">
        <f>IF(I13="","",I13)</f>
        <v>37</v>
      </c>
      <c r="X13" s="150"/>
      <c r="Y13" s="123"/>
      <c r="Z13" s="102"/>
      <c r="AA13" s="138"/>
      <c r="AB13" s="125"/>
      <c r="AC13" s="2"/>
      <c r="AW13" s="2"/>
      <c r="BA13" s="37">
        <f>M10</f>
        <v>0.98333333333333328</v>
      </c>
      <c r="BB13" s="38">
        <f>G11</f>
        <v>1</v>
      </c>
      <c r="BC13" s="38">
        <f>I11</f>
        <v>0.96666666666666667</v>
      </c>
      <c r="BD13" s="16">
        <f>IF(BG10="non","",IF(BB13&lt;BJ13,0,IF(BB13&gt;BJ13,3,IF(BB13=BJ13,1))))</f>
        <v>3</v>
      </c>
      <c r="BE13" s="16">
        <f>IF(BG10="non","",IF(BC13&lt;BK13,0,IF(BC13&gt;BK13,3,IF(BC13=BK13,1))))</f>
        <v>0</v>
      </c>
      <c r="BF13" s="16">
        <f>IF(BG10="non","",IF(BA13&lt;BI13,0,IF(BA13&gt;BI13,1,IF(BA13=BI13,1))))</f>
        <v>1</v>
      </c>
      <c r="BG13" s="47">
        <f>IF(BA13=BI13,3,IF(BA13&gt;BI13,BD13+BE13+BF13,IF(BB13=BJ13,1,IF(BC13=BK13,1,IF(BN13=1,BD13+BE13+BF13-1,BD13+BE13+BF13)))))</f>
        <v>4</v>
      </c>
      <c r="BH13" s="187"/>
      <c r="BI13" s="39">
        <f>AA10</f>
        <v>0.91874999999999996</v>
      </c>
      <c r="BJ13" s="40">
        <f>U11</f>
        <v>0.83750000000000002</v>
      </c>
      <c r="BK13" s="40">
        <f>W11</f>
        <v>1</v>
      </c>
      <c r="BL13" s="16">
        <f>IF(BG10="non","",IF(BJ13&lt;BB13,0,IF(BJ13&gt;BB13,3,IF(BJ13=BB13,1))))</f>
        <v>0</v>
      </c>
      <c r="BM13" s="16">
        <f>IF(BG10="non","",IF(BK13&lt;BC13,0,IF(BK13&gt;BC13,3,IF(BK13=BC13,1))))</f>
        <v>3</v>
      </c>
      <c r="BN13" s="16">
        <f>IF(BG10="non","",IF(BI13&lt;BA13,0,IF(BI13&gt;BA13,1,IF(BI13=BA13,1))))</f>
        <v>0</v>
      </c>
      <c r="BO13" s="47">
        <f>IF(BG13=-1,6,IF(BG13=0,6,IF(BG13=1,5,IF(BG13=2,4,IF(BG13=3,3,IF(BG13=4,2,IF(BG13=5,1,IF(BG13&gt;=6,0,))))))))</f>
        <v>2</v>
      </c>
    </row>
    <row r="14" spans="1:67" ht="27.75" customHeight="1" thickBot="1">
      <c r="A14" s="2"/>
      <c r="B14" s="152" t="s">
        <v>14</v>
      </c>
      <c r="C14" s="147" t="s">
        <v>66</v>
      </c>
      <c r="D14" s="147"/>
      <c r="E14" s="157">
        <v>140</v>
      </c>
      <c r="F14" s="75" t="s">
        <v>50</v>
      </c>
      <c r="G14" s="60">
        <v>53</v>
      </c>
      <c r="H14" s="75" t="s">
        <v>50</v>
      </c>
      <c r="I14" s="60">
        <v>43</v>
      </c>
      <c r="J14" s="149" t="s">
        <v>50</v>
      </c>
      <c r="K14" s="139">
        <f>G14+I14</f>
        <v>96</v>
      </c>
      <c r="L14" s="102">
        <f>IF(K16&lt;&gt;0,K14/K16,"")</f>
        <v>1.9591836734693877</v>
      </c>
      <c r="M14" s="138">
        <f>IF(E14&lt;&gt;0,K14/E14,"")</f>
        <v>0.68571428571428572</v>
      </c>
      <c r="N14" s="155">
        <f>IF(BG17&gt;6,6,IF(BG17&gt;0&lt;=6,BG17,IF(BG17&lt;0,0,BG17)))</f>
        <v>0</v>
      </c>
      <c r="O14" s="26"/>
      <c r="P14" s="146" t="s">
        <v>14</v>
      </c>
      <c r="Q14" s="147" t="s">
        <v>74</v>
      </c>
      <c r="R14" s="147"/>
      <c r="S14" s="157">
        <v>160</v>
      </c>
      <c r="T14" s="75" t="s">
        <v>50</v>
      </c>
      <c r="U14" s="60">
        <v>80</v>
      </c>
      <c r="V14" s="75" t="s">
        <v>50</v>
      </c>
      <c r="W14" s="67">
        <v>80</v>
      </c>
      <c r="X14" s="149" t="s">
        <v>50</v>
      </c>
      <c r="Y14" s="151">
        <f>U14+W14</f>
        <v>160</v>
      </c>
      <c r="Z14" s="102">
        <f>IF(Y16&lt;&gt;0,Y14/Y16,"")</f>
        <v>3.2653061224489797</v>
      </c>
      <c r="AA14" s="138">
        <f>IF(S14&lt;&gt;0,Y14/S14,"")</f>
        <v>1</v>
      </c>
      <c r="AB14" s="125">
        <f>BO17</f>
        <v>6</v>
      </c>
      <c r="AC14" s="2"/>
      <c r="AW14" s="2"/>
      <c r="BA14" s="17"/>
      <c r="BB14" s="108" t="s">
        <v>41</v>
      </c>
      <c r="BC14" s="109"/>
      <c r="BD14" s="132" t="s">
        <v>34</v>
      </c>
      <c r="BE14" s="133"/>
      <c r="BF14" s="133"/>
      <c r="BG14" s="21" t="str">
        <f>IF(W14="","non","oui")</f>
        <v>oui</v>
      </c>
      <c r="BH14" s="41"/>
      <c r="BI14" s="44"/>
      <c r="BJ14" s="108" t="s">
        <v>41</v>
      </c>
      <c r="BK14" s="109"/>
      <c r="BL14" s="132" t="s">
        <v>34</v>
      </c>
      <c r="BM14" s="133"/>
      <c r="BN14" s="133"/>
      <c r="BO14" s="21" t="str">
        <f>IF(BB14="","non","oui")</f>
        <v>oui</v>
      </c>
    </row>
    <row r="15" spans="1:67" ht="14.1" customHeight="1" thickBot="1">
      <c r="A15" s="2"/>
      <c r="B15" s="152"/>
      <c r="C15" s="147"/>
      <c r="D15" s="147"/>
      <c r="E15" s="157"/>
      <c r="F15" s="121" t="s">
        <v>7</v>
      </c>
      <c r="G15" s="124">
        <f>IF(E14/2&lt;&gt;0,G14/(E14/2),"")</f>
        <v>0.75714285714285712</v>
      </c>
      <c r="H15" s="121" t="s">
        <v>7</v>
      </c>
      <c r="I15" s="124">
        <f>IF(E14/2&lt;&gt;0,I14/(E14/2),"")</f>
        <v>0.61428571428571432</v>
      </c>
      <c r="J15" s="149"/>
      <c r="K15" s="139"/>
      <c r="L15" s="102"/>
      <c r="M15" s="138"/>
      <c r="N15" s="155"/>
      <c r="O15" s="27"/>
      <c r="P15" s="146"/>
      <c r="Q15" s="147"/>
      <c r="R15" s="147"/>
      <c r="S15" s="157"/>
      <c r="T15" s="121" t="s">
        <v>7</v>
      </c>
      <c r="U15" s="124">
        <f>IF(S14/2&lt;&gt;0,U14/(S14/2),"")</f>
        <v>1</v>
      </c>
      <c r="V15" s="121" t="s">
        <v>7</v>
      </c>
      <c r="W15" s="122">
        <f>IF(S14/2&lt;&gt;0,W14/(S14/2),"")</f>
        <v>1</v>
      </c>
      <c r="X15" s="149"/>
      <c r="Y15" s="151"/>
      <c r="Z15" s="102"/>
      <c r="AA15" s="138"/>
      <c r="AB15" s="125"/>
      <c r="AC15" s="2"/>
      <c r="AW15" s="2"/>
      <c r="BA15" s="94" t="s">
        <v>11</v>
      </c>
      <c r="BB15" s="96" t="s">
        <v>12</v>
      </c>
      <c r="BC15" s="96" t="s">
        <v>13</v>
      </c>
      <c r="BD15" s="25" t="s">
        <v>33</v>
      </c>
      <c r="BE15" s="25" t="s">
        <v>33</v>
      </c>
      <c r="BF15" s="25" t="s">
        <v>32</v>
      </c>
      <c r="BG15" s="45" t="s">
        <v>37</v>
      </c>
      <c r="BH15" s="187"/>
      <c r="BI15" s="14" t="s">
        <v>11</v>
      </c>
      <c r="BJ15" s="29" t="s">
        <v>12</v>
      </c>
      <c r="BK15" s="29" t="s">
        <v>13</v>
      </c>
      <c r="BL15" s="25" t="s">
        <v>33</v>
      </c>
      <c r="BM15" s="25" t="s">
        <v>33</v>
      </c>
      <c r="BN15" s="25" t="s">
        <v>32</v>
      </c>
      <c r="BO15" s="45" t="s">
        <v>37</v>
      </c>
    </row>
    <row r="16" spans="1:67" ht="14.1" customHeight="1" thickBot="1">
      <c r="A16" s="2"/>
      <c r="B16" s="152"/>
      <c r="C16" s="153" t="s">
        <v>67</v>
      </c>
      <c r="D16" s="153"/>
      <c r="E16" s="157"/>
      <c r="F16" s="121"/>
      <c r="G16" s="124"/>
      <c r="H16" s="121"/>
      <c r="I16" s="124"/>
      <c r="J16" s="150" t="s">
        <v>51</v>
      </c>
      <c r="K16" s="156">
        <f>G17+I17</f>
        <v>49</v>
      </c>
      <c r="L16" s="102"/>
      <c r="M16" s="138"/>
      <c r="N16" s="155"/>
      <c r="O16" s="27"/>
      <c r="P16" s="146"/>
      <c r="Q16" s="153" t="s">
        <v>75</v>
      </c>
      <c r="R16" s="153"/>
      <c r="S16" s="157"/>
      <c r="T16" s="121"/>
      <c r="U16" s="124"/>
      <c r="V16" s="121"/>
      <c r="W16" s="122"/>
      <c r="X16" s="150" t="s">
        <v>51</v>
      </c>
      <c r="Y16" s="123">
        <f>K16</f>
        <v>49</v>
      </c>
      <c r="Z16" s="102"/>
      <c r="AA16" s="138"/>
      <c r="AB16" s="125"/>
      <c r="AC16" s="2"/>
      <c r="AW16" s="2"/>
      <c r="BA16" s="95"/>
      <c r="BB16" s="97"/>
      <c r="BC16" s="97"/>
      <c r="BD16" s="36" t="s">
        <v>44</v>
      </c>
      <c r="BE16" s="36" t="s">
        <v>45</v>
      </c>
      <c r="BF16" s="36" t="s">
        <v>52</v>
      </c>
      <c r="BG16" s="46" t="s">
        <v>54</v>
      </c>
      <c r="BH16" s="187"/>
      <c r="BI16" s="51"/>
      <c r="BJ16" s="56"/>
      <c r="BK16" s="56"/>
      <c r="BL16" s="36" t="s">
        <v>44</v>
      </c>
      <c r="BM16" s="36" t="s">
        <v>45</v>
      </c>
      <c r="BN16" s="36" t="s">
        <v>52</v>
      </c>
      <c r="BO16" s="46" t="s">
        <v>54</v>
      </c>
    </row>
    <row r="17" spans="1:67" ht="27.75" customHeight="1" thickBot="1">
      <c r="A17" s="2"/>
      <c r="B17" s="152"/>
      <c r="C17" s="153"/>
      <c r="D17" s="153"/>
      <c r="E17" s="157"/>
      <c r="F17" s="74" t="s">
        <v>51</v>
      </c>
      <c r="G17" s="61">
        <v>29</v>
      </c>
      <c r="H17" s="74" t="s">
        <v>51</v>
      </c>
      <c r="I17" s="61">
        <v>20</v>
      </c>
      <c r="J17" s="150"/>
      <c r="K17" s="156"/>
      <c r="L17" s="102"/>
      <c r="M17" s="138"/>
      <c r="N17" s="155"/>
      <c r="O17" s="28"/>
      <c r="P17" s="146"/>
      <c r="Q17" s="153"/>
      <c r="R17" s="153"/>
      <c r="S17" s="157"/>
      <c r="T17" s="74" t="s">
        <v>51</v>
      </c>
      <c r="U17" s="61">
        <f>IF(G17="","",G17)</f>
        <v>29</v>
      </c>
      <c r="V17" s="74" t="s">
        <v>51</v>
      </c>
      <c r="W17" s="61">
        <f>IF(I17="","",I17)</f>
        <v>20</v>
      </c>
      <c r="X17" s="150"/>
      <c r="Y17" s="123"/>
      <c r="Z17" s="102"/>
      <c r="AA17" s="138"/>
      <c r="AB17" s="125"/>
      <c r="AC17" s="2"/>
      <c r="AW17" s="2"/>
      <c r="BA17" s="37">
        <f>M14</f>
        <v>0.68571428571428572</v>
      </c>
      <c r="BB17" s="48">
        <f>G15</f>
        <v>0.75714285714285712</v>
      </c>
      <c r="BC17" s="48">
        <f>I15</f>
        <v>0.61428571428571432</v>
      </c>
      <c r="BD17" s="16">
        <f>IF(BG10="non","",IF(BB17&lt;BJ17,0,IF(BB17&gt;BJ17,3,IF(BB17=BJ17,1))))</f>
        <v>0</v>
      </c>
      <c r="BE17" s="16">
        <f>IF(BG10="non","",IF(BC17&lt;BK17,0,IF(BC17&gt;BK17,3,IF(BC17=BK17,1))))</f>
        <v>0</v>
      </c>
      <c r="BF17" s="16">
        <f>IF(BG10="non","",IF(BA17&lt;BI17,0,IF(BA17&gt;BI17,1,IF(BA17=BI17,1))))</f>
        <v>0</v>
      </c>
      <c r="BG17" s="47">
        <f>IF(BA17=BI17,3,IF(BA17&gt;BI17,BD17+BE17+BF17,IF(BB17=BJ17,1,IF(BC17=BK17,1,IF(BN17=1,BD17+BE17+BF17-1,BD17+BE17+BF17)))))</f>
        <v>-1</v>
      </c>
      <c r="BH17" s="187"/>
      <c r="BI17" s="50">
        <f>AA14</f>
        <v>1</v>
      </c>
      <c r="BJ17" s="53">
        <f>U15</f>
        <v>1</v>
      </c>
      <c r="BK17" s="53">
        <f>W15</f>
        <v>1</v>
      </c>
      <c r="BL17" s="16">
        <f>IF(BG10="non","",IF(BJ17&lt;BB17,0,IF(BJ17&gt;BB17,3,IF(BJ17=BB17,1))))</f>
        <v>3</v>
      </c>
      <c r="BM17" s="16">
        <f>IF(BG10="non","",IF(BK17&lt;BC17,0,IF(BK17&gt;BC17,3,IF(BK17=BC17,1))))</f>
        <v>3</v>
      </c>
      <c r="BN17" s="16">
        <f>IF(BG10="non","",IF(BI17&lt;BA17,0,IF(BI17&gt;BA17,1,IF(BI17=BA17,1))))</f>
        <v>1</v>
      </c>
      <c r="BO17" s="47">
        <f>IF(BG17=-1,6,IF(BG17=0,6,IF(BG17=1,5,IF(BG17=2,4,IF(BG17=3,3,IF(BG17=4,2,IF(BG17=5,1,IF(BG17&gt;=6,0,))))))))</f>
        <v>6</v>
      </c>
    </row>
    <row r="18" spans="1:67" ht="27.75" customHeight="1" thickBot="1">
      <c r="A18" s="2"/>
      <c r="B18" s="152" t="s">
        <v>15</v>
      </c>
      <c r="C18" s="147" t="s">
        <v>68</v>
      </c>
      <c r="D18" s="147"/>
      <c r="E18" s="154">
        <v>70</v>
      </c>
      <c r="F18" s="75" t="s">
        <v>50</v>
      </c>
      <c r="G18" s="62">
        <v>35</v>
      </c>
      <c r="H18" s="75" t="s">
        <v>50</v>
      </c>
      <c r="I18" s="62">
        <v>35</v>
      </c>
      <c r="J18" s="149" t="s">
        <v>50</v>
      </c>
      <c r="K18" s="139">
        <f>G18+I18</f>
        <v>70</v>
      </c>
      <c r="L18" s="102">
        <f>IF(K20&lt;&gt;0,K18/K20,"")</f>
        <v>0.97222222222222221</v>
      </c>
      <c r="M18" s="138">
        <f>IF(E18&lt;&gt;0,K18/E18,"")</f>
        <v>1</v>
      </c>
      <c r="N18" s="155">
        <f>IF(BG21&gt;6,6,IF(BG21&gt;0&lt;=6,BG21,IF(BG21&lt;0,0,BG21)))</f>
        <v>6</v>
      </c>
      <c r="O18" s="26"/>
      <c r="P18" s="146" t="s">
        <v>15</v>
      </c>
      <c r="Q18" s="147" t="s">
        <v>76</v>
      </c>
      <c r="R18" s="147"/>
      <c r="S18" s="154">
        <v>80</v>
      </c>
      <c r="T18" s="75" t="s">
        <v>50</v>
      </c>
      <c r="U18" s="62">
        <v>29</v>
      </c>
      <c r="V18" s="75" t="s">
        <v>50</v>
      </c>
      <c r="W18" s="68">
        <v>23</v>
      </c>
      <c r="X18" s="149" t="s">
        <v>50</v>
      </c>
      <c r="Y18" s="151">
        <f>U18+W18</f>
        <v>52</v>
      </c>
      <c r="Z18" s="102">
        <f>IF(Y20&lt;&gt;0,Y18/Y20,"")</f>
        <v>0.72222222222222221</v>
      </c>
      <c r="AA18" s="138">
        <f>IF(S18&lt;&gt;0,Y18/S18,"")</f>
        <v>0.65</v>
      </c>
      <c r="AB18" s="125">
        <f>BO21</f>
        <v>0</v>
      </c>
      <c r="AC18" s="2"/>
      <c r="AW18" s="2"/>
      <c r="BA18" s="17"/>
      <c r="BB18" s="90" t="s">
        <v>42</v>
      </c>
      <c r="BC18" s="91"/>
      <c r="BD18" s="98" t="s">
        <v>34</v>
      </c>
      <c r="BE18" s="99"/>
      <c r="BF18" s="99"/>
      <c r="BG18" s="22" t="str">
        <f>IF(W18="","non","oui")</f>
        <v>oui</v>
      </c>
      <c r="BH18" s="41"/>
      <c r="BI18" s="44"/>
      <c r="BJ18" s="90" t="s">
        <v>42</v>
      </c>
      <c r="BK18" s="91"/>
      <c r="BL18" s="98" t="s">
        <v>34</v>
      </c>
      <c r="BM18" s="99"/>
      <c r="BN18" s="99"/>
      <c r="BO18" s="22" t="str">
        <f>IF(BB18="","non","oui")</f>
        <v>oui</v>
      </c>
    </row>
    <row r="19" spans="1:67" ht="14.1" customHeight="1" thickBot="1">
      <c r="A19" s="2"/>
      <c r="B19" s="152"/>
      <c r="C19" s="147"/>
      <c r="D19" s="147"/>
      <c r="E19" s="154"/>
      <c r="F19" s="121" t="s">
        <v>7</v>
      </c>
      <c r="G19" s="124">
        <f>IF(E18/2&lt;&gt;0,G18/(E18/2),"")</f>
        <v>1</v>
      </c>
      <c r="H19" s="121" t="s">
        <v>7</v>
      </c>
      <c r="I19" s="124">
        <f>IF(E18/2&lt;&gt;0,I18/(E18/2),"")</f>
        <v>1</v>
      </c>
      <c r="J19" s="149"/>
      <c r="K19" s="139"/>
      <c r="L19" s="102"/>
      <c r="M19" s="138"/>
      <c r="N19" s="155"/>
      <c r="O19" s="27"/>
      <c r="P19" s="146"/>
      <c r="Q19" s="147"/>
      <c r="R19" s="147"/>
      <c r="S19" s="154"/>
      <c r="T19" s="121" t="s">
        <v>7</v>
      </c>
      <c r="U19" s="124">
        <f>IF(S18/2&lt;&gt;0,U18/(S18/2),"")</f>
        <v>0.72499999999999998</v>
      </c>
      <c r="V19" s="121" t="s">
        <v>7</v>
      </c>
      <c r="W19" s="122">
        <f>IF(S18/2&lt;&gt;0,W18/(S18/2),"")</f>
        <v>0.57499999999999996</v>
      </c>
      <c r="X19" s="149"/>
      <c r="Y19" s="151"/>
      <c r="Z19" s="102"/>
      <c r="AA19" s="138"/>
      <c r="AB19" s="125"/>
      <c r="AC19" s="2"/>
      <c r="AW19" s="2"/>
      <c r="BA19" s="14" t="s">
        <v>11</v>
      </c>
      <c r="BB19" s="30" t="s">
        <v>12</v>
      </c>
      <c r="BC19" s="30" t="s">
        <v>13</v>
      </c>
      <c r="BD19" s="25" t="s">
        <v>33</v>
      </c>
      <c r="BE19" s="25" t="s">
        <v>33</v>
      </c>
      <c r="BF19" s="25" t="s">
        <v>32</v>
      </c>
      <c r="BG19" s="45" t="s">
        <v>37</v>
      </c>
      <c r="BH19" s="187"/>
      <c r="BI19" s="14" t="s">
        <v>11</v>
      </c>
      <c r="BJ19" s="30" t="s">
        <v>12</v>
      </c>
      <c r="BK19" s="30" t="s">
        <v>13</v>
      </c>
      <c r="BL19" s="25" t="s">
        <v>33</v>
      </c>
      <c r="BM19" s="25" t="s">
        <v>33</v>
      </c>
      <c r="BN19" s="25" t="s">
        <v>32</v>
      </c>
      <c r="BO19" s="45" t="s">
        <v>37</v>
      </c>
    </row>
    <row r="20" spans="1:67" ht="14.1" customHeight="1" thickBot="1">
      <c r="A20" s="2"/>
      <c r="B20" s="152"/>
      <c r="C20" s="153" t="s">
        <v>69</v>
      </c>
      <c r="D20" s="153"/>
      <c r="E20" s="154"/>
      <c r="F20" s="121"/>
      <c r="G20" s="124"/>
      <c r="H20" s="121"/>
      <c r="I20" s="124"/>
      <c r="J20" s="150" t="s">
        <v>51</v>
      </c>
      <c r="K20" s="156">
        <f>G21+I21</f>
        <v>72</v>
      </c>
      <c r="L20" s="102"/>
      <c r="M20" s="138"/>
      <c r="N20" s="155"/>
      <c r="O20" s="27"/>
      <c r="P20" s="146"/>
      <c r="Q20" s="153" t="s">
        <v>77</v>
      </c>
      <c r="R20" s="153"/>
      <c r="S20" s="154"/>
      <c r="T20" s="121"/>
      <c r="U20" s="124"/>
      <c r="V20" s="121"/>
      <c r="W20" s="122"/>
      <c r="X20" s="150" t="s">
        <v>51</v>
      </c>
      <c r="Y20" s="123">
        <f>K20</f>
        <v>72</v>
      </c>
      <c r="Z20" s="102"/>
      <c r="AA20" s="138"/>
      <c r="AB20" s="125"/>
      <c r="AC20" s="2"/>
      <c r="AW20" s="2"/>
      <c r="BA20" s="15"/>
      <c r="BB20" s="31" t="s">
        <v>36</v>
      </c>
      <c r="BC20" s="31" t="s">
        <v>36</v>
      </c>
      <c r="BD20" s="36" t="s">
        <v>44</v>
      </c>
      <c r="BE20" s="36" t="s">
        <v>45</v>
      </c>
      <c r="BF20" s="36" t="s">
        <v>52</v>
      </c>
      <c r="BG20" s="46" t="s">
        <v>54</v>
      </c>
      <c r="BH20" s="187"/>
      <c r="BI20" s="51"/>
      <c r="BJ20" s="55"/>
      <c r="BK20" s="55"/>
      <c r="BL20" s="36" t="s">
        <v>44</v>
      </c>
      <c r="BM20" s="36" t="s">
        <v>45</v>
      </c>
      <c r="BN20" s="36" t="s">
        <v>52</v>
      </c>
      <c r="BO20" s="46" t="s">
        <v>54</v>
      </c>
    </row>
    <row r="21" spans="1:67" ht="27.75" customHeight="1" thickBot="1">
      <c r="A21" s="2"/>
      <c r="B21" s="152"/>
      <c r="C21" s="153"/>
      <c r="D21" s="153"/>
      <c r="E21" s="154"/>
      <c r="F21" s="74" t="s">
        <v>51</v>
      </c>
      <c r="G21" s="63">
        <v>39</v>
      </c>
      <c r="H21" s="74" t="s">
        <v>51</v>
      </c>
      <c r="I21" s="63">
        <v>33</v>
      </c>
      <c r="J21" s="150"/>
      <c r="K21" s="156"/>
      <c r="L21" s="102"/>
      <c r="M21" s="138"/>
      <c r="N21" s="155"/>
      <c r="O21" s="28"/>
      <c r="P21" s="146"/>
      <c r="Q21" s="153"/>
      <c r="R21" s="153"/>
      <c r="S21" s="154"/>
      <c r="T21" s="74" t="s">
        <v>51</v>
      </c>
      <c r="U21" s="63">
        <f>IF(G21="","",G21)</f>
        <v>39</v>
      </c>
      <c r="V21" s="74" t="s">
        <v>51</v>
      </c>
      <c r="W21" s="69">
        <f>IF(I21="","",I21)</f>
        <v>33</v>
      </c>
      <c r="X21" s="150"/>
      <c r="Y21" s="123"/>
      <c r="Z21" s="102"/>
      <c r="AA21" s="138"/>
      <c r="AB21" s="125"/>
      <c r="AC21" s="2"/>
      <c r="AW21" s="2"/>
      <c r="BA21" s="39">
        <f>M18</f>
        <v>1</v>
      </c>
      <c r="BB21" s="52">
        <f>G19</f>
        <v>1</v>
      </c>
      <c r="BC21" s="52">
        <f>I19</f>
        <v>1</v>
      </c>
      <c r="BD21" s="16">
        <f>IF(BG10="non","",IF(BB21&lt;BJ21,0,IF(BB21&gt;BJ21,3,IF(BB21=BJ21,1))))</f>
        <v>3</v>
      </c>
      <c r="BE21" s="16">
        <f>IF(BG10="non","",IF(BC21&lt;BK21,0,IF(BC21&gt;BK21,3,IF(BC21=BK21,1))))</f>
        <v>3</v>
      </c>
      <c r="BF21" s="16">
        <f>IF(BG10="non","",IF(BA21&lt;BI21,0,IF(BA21&gt;BI21,1,IF(BA21=BI21,1))))</f>
        <v>1</v>
      </c>
      <c r="BG21" s="47">
        <f>IF(BA21=BI21,3,IF(BA21&gt;BI21,BD21+BE21+BF21,IF(BB21=BJ21,1,IF(BC21=BK21,1,IF(BN21=1,BD21+BE21+BF21-1,BD21+BE21+BF21)))))</f>
        <v>7</v>
      </c>
      <c r="BH21" s="187"/>
      <c r="BI21" s="39">
        <f>AA18</f>
        <v>0.65</v>
      </c>
      <c r="BJ21" s="52">
        <f>U19</f>
        <v>0.72499999999999998</v>
      </c>
      <c r="BK21" s="52">
        <f>W19</f>
        <v>0.57499999999999996</v>
      </c>
      <c r="BL21" s="16">
        <f>IF(BG10="non","",IF(BJ21&lt;BB21,0,IF(BJ21&gt;BB21,3,IF(BJ21=BB21,1))))</f>
        <v>0</v>
      </c>
      <c r="BM21" s="16">
        <f>IF(BG10="non","",IF(BK21&lt;BC21,0,IF(BK21&gt;BC21,3,IF(BK21=BC21,1))))</f>
        <v>0</v>
      </c>
      <c r="BN21" s="16">
        <f>IF(BG10="non","",IF(BI21&lt;BA21,0,IF(BI21&gt;BA21,1,IF(BI21=BA21,1))))</f>
        <v>0</v>
      </c>
      <c r="BO21" s="47">
        <f>IF(BG21=-1,6,IF(BG21=0,6,IF(BG21=1,5,IF(BG21=2,4,IF(BG21=3,3,IF(BG21=4,2,IF(BG21=5,1,IF(BG21&gt;=6,0,))))))))</f>
        <v>0</v>
      </c>
    </row>
    <row r="22" spans="1:67" ht="27.75" customHeight="1" thickBot="1">
      <c r="A22" s="2"/>
      <c r="B22" s="152" t="s">
        <v>16</v>
      </c>
      <c r="C22" s="147" t="s">
        <v>70</v>
      </c>
      <c r="D22" s="147"/>
      <c r="E22" s="148">
        <v>50</v>
      </c>
      <c r="F22" s="75" t="s">
        <v>50</v>
      </c>
      <c r="G22" s="64">
        <v>18</v>
      </c>
      <c r="H22" s="75" t="s">
        <v>50</v>
      </c>
      <c r="I22" s="64">
        <v>25</v>
      </c>
      <c r="J22" s="149" t="s">
        <v>50</v>
      </c>
      <c r="K22" s="139">
        <f>G22+I22</f>
        <v>43</v>
      </c>
      <c r="L22" s="102">
        <f>IF(K24&lt;&gt;0,K22/K24,"")</f>
        <v>0.4777777777777778</v>
      </c>
      <c r="M22" s="138">
        <f>IF(E22&lt;&gt;0,K22/E22,"")</f>
        <v>0.86</v>
      </c>
      <c r="N22" s="155">
        <f>IF(BG25&gt;6,6,IF(BG25&gt;0&lt;=6,BG25,IF(BG25&lt;0,0,BG25)))</f>
        <v>2</v>
      </c>
      <c r="O22" s="26"/>
      <c r="P22" s="146" t="s">
        <v>16</v>
      </c>
      <c r="Q22" s="147" t="s">
        <v>78</v>
      </c>
      <c r="R22" s="147"/>
      <c r="S22" s="148">
        <v>44</v>
      </c>
      <c r="T22" s="75" t="s">
        <v>50</v>
      </c>
      <c r="U22" s="64">
        <v>22</v>
      </c>
      <c r="V22" s="75" t="s">
        <v>50</v>
      </c>
      <c r="W22" s="70">
        <v>17</v>
      </c>
      <c r="X22" s="149" t="s">
        <v>50</v>
      </c>
      <c r="Y22" s="151">
        <f>U22+W22</f>
        <v>39</v>
      </c>
      <c r="Z22" s="102">
        <f>IF(Y24&lt;&gt;0,Y22/Y24,"")</f>
        <v>0.43333333333333335</v>
      </c>
      <c r="AA22" s="138">
        <f>IF(S22&lt;&gt;0,Y22/S22,"")</f>
        <v>0.88636363636363635</v>
      </c>
      <c r="AB22" s="125">
        <f>BO25</f>
        <v>4</v>
      </c>
      <c r="AC22" s="2"/>
      <c r="AW22" s="2"/>
      <c r="BA22" s="17"/>
      <c r="BB22" s="92" t="s">
        <v>43</v>
      </c>
      <c r="BC22" s="93"/>
      <c r="BD22" s="119" t="s">
        <v>34</v>
      </c>
      <c r="BE22" s="120"/>
      <c r="BF22" s="120"/>
      <c r="BG22" s="23" t="str">
        <f>IF(W22="","non","oui")</f>
        <v>oui</v>
      </c>
      <c r="BH22" s="41"/>
      <c r="BI22" s="44"/>
      <c r="BJ22" s="92" t="s">
        <v>43</v>
      </c>
      <c r="BK22" s="93"/>
      <c r="BL22" s="119" t="s">
        <v>34</v>
      </c>
      <c r="BM22" s="120"/>
      <c r="BN22" s="120"/>
      <c r="BO22" s="23" t="str">
        <f>IF(BB22="","non","oui")</f>
        <v>oui</v>
      </c>
    </row>
    <row r="23" spans="1:67" ht="14.1" customHeight="1" thickBot="1">
      <c r="A23" s="2"/>
      <c r="B23" s="152"/>
      <c r="C23" s="147"/>
      <c r="D23" s="147"/>
      <c r="E23" s="148"/>
      <c r="F23" s="121" t="s">
        <v>7</v>
      </c>
      <c r="G23" s="124">
        <f>IF(E22/2&lt;&gt;0,G22/(E22/2),"")</f>
        <v>0.72</v>
      </c>
      <c r="H23" s="121" t="s">
        <v>7</v>
      </c>
      <c r="I23" s="124">
        <f>IF(E22/2&lt;&gt;0,I22/(E22/2),"")</f>
        <v>1</v>
      </c>
      <c r="J23" s="149"/>
      <c r="K23" s="139"/>
      <c r="L23" s="102"/>
      <c r="M23" s="138"/>
      <c r="N23" s="155"/>
      <c r="O23" s="27"/>
      <c r="P23" s="146"/>
      <c r="Q23" s="147"/>
      <c r="R23" s="147"/>
      <c r="S23" s="148"/>
      <c r="T23" s="121" t="s">
        <v>7</v>
      </c>
      <c r="U23" s="124">
        <f>IF(S22/2&lt;&gt;0,U22/(S22/2),"")</f>
        <v>1</v>
      </c>
      <c r="V23" s="121" t="s">
        <v>7</v>
      </c>
      <c r="W23" s="122">
        <f>IF(S22/2&lt;&gt;0,W22/(S22/2),"")</f>
        <v>0.77272727272727271</v>
      </c>
      <c r="X23" s="149"/>
      <c r="Y23" s="151"/>
      <c r="Z23" s="102"/>
      <c r="AA23" s="138"/>
      <c r="AB23" s="125"/>
      <c r="AC23" s="2"/>
      <c r="AW23" s="2"/>
      <c r="BA23" s="14" t="s">
        <v>11</v>
      </c>
      <c r="BB23" s="32" t="s">
        <v>12</v>
      </c>
      <c r="BC23" s="32" t="s">
        <v>13</v>
      </c>
      <c r="BD23" s="25" t="s">
        <v>33</v>
      </c>
      <c r="BE23" s="25" t="s">
        <v>33</v>
      </c>
      <c r="BF23" s="25" t="s">
        <v>32</v>
      </c>
      <c r="BG23" s="45" t="s">
        <v>37</v>
      </c>
      <c r="BH23" s="34"/>
      <c r="BI23" s="24" t="s">
        <v>11</v>
      </c>
      <c r="BJ23" s="32" t="s">
        <v>12</v>
      </c>
      <c r="BK23" s="32" t="s">
        <v>13</v>
      </c>
      <c r="BL23" s="25" t="s">
        <v>33</v>
      </c>
      <c r="BM23" s="25" t="s">
        <v>33</v>
      </c>
      <c r="BN23" s="25" t="s">
        <v>32</v>
      </c>
      <c r="BO23" s="45" t="s">
        <v>37</v>
      </c>
    </row>
    <row r="24" spans="1:67" ht="14.1" customHeight="1" thickBot="1">
      <c r="A24" s="2"/>
      <c r="B24" s="152"/>
      <c r="C24" s="153" t="s">
        <v>71</v>
      </c>
      <c r="D24" s="153"/>
      <c r="E24" s="148"/>
      <c r="F24" s="121"/>
      <c r="G24" s="124"/>
      <c r="H24" s="121"/>
      <c r="I24" s="124"/>
      <c r="J24" s="150" t="s">
        <v>51</v>
      </c>
      <c r="K24" s="156">
        <f>G25+I25</f>
        <v>90</v>
      </c>
      <c r="L24" s="102"/>
      <c r="M24" s="138"/>
      <c r="N24" s="155"/>
      <c r="O24" s="27"/>
      <c r="P24" s="146"/>
      <c r="Q24" s="153" t="s">
        <v>79</v>
      </c>
      <c r="R24" s="153"/>
      <c r="S24" s="148"/>
      <c r="T24" s="121"/>
      <c r="U24" s="124"/>
      <c r="V24" s="121"/>
      <c r="W24" s="122"/>
      <c r="X24" s="150" t="s">
        <v>51</v>
      </c>
      <c r="Y24" s="123">
        <f>K24</f>
        <v>90</v>
      </c>
      <c r="Z24" s="102"/>
      <c r="AA24" s="138"/>
      <c r="AB24" s="125"/>
      <c r="AC24" s="2"/>
      <c r="AW24" s="2"/>
      <c r="BA24" s="15"/>
      <c r="BB24" s="33" t="s">
        <v>36</v>
      </c>
      <c r="BC24" s="33" t="s">
        <v>36</v>
      </c>
      <c r="BD24" s="36" t="s">
        <v>44</v>
      </c>
      <c r="BE24" s="36" t="s">
        <v>45</v>
      </c>
      <c r="BF24" s="36" t="s">
        <v>52</v>
      </c>
      <c r="BG24" s="46" t="s">
        <v>54</v>
      </c>
      <c r="BH24" s="35"/>
      <c r="BI24" s="15"/>
      <c r="BJ24" s="54"/>
      <c r="BK24" s="54"/>
      <c r="BL24" s="36" t="s">
        <v>44</v>
      </c>
      <c r="BM24" s="36" t="s">
        <v>45</v>
      </c>
      <c r="BN24" s="36" t="s">
        <v>52</v>
      </c>
      <c r="BO24" s="46" t="s">
        <v>54</v>
      </c>
    </row>
    <row r="25" spans="1:67" ht="27.75" customHeight="1" thickBot="1">
      <c r="A25" s="2"/>
      <c r="B25" s="152"/>
      <c r="C25" s="153"/>
      <c r="D25" s="153"/>
      <c r="E25" s="148"/>
      <c r="F25" s="74" t="s">
        <v>51</v>
      </c>
      <c r="G25" s="65">
        <v>49</v>
      </c>
      <c r="H25" s="74" t="s">
        <v>51</v>
      </c>
      <c r="I25" s="65">
        <v>41</v>
      </c>
      <c r="J25" s="150"/>
      <c r="K25" s="156"/>
      <c r="L25" s="102"/>
      <c r="M25" s="138"/>
      <c r="N25" s="155"/>
      <c r="O25" s="28"/>
      <c r="P25" s="146"/>
      <c r="Q25" s="153"/>
      <c r="R25" s="153"/>
      <c r="S25" s="148"/>
      <c r="T25" s="74" t="s">
        <v>51</v>
      </c>
      <c r="U25" s="65">
        <f>IF(G25="","",G25)</f>
        <v>49</v>
      </c>
      <c r="V25" s="74" t="s">
        <v>51</v>
      </c>
      <c r="W25" s="65">
        <f>IF(I25="","",I25)</f>
        <v>41</v>
      </c>
      <c r="X25" s="150"/>
      <c r="Y25" s="123"/>
      <c r="Z25" s="102"/>
      <c r="AA25" s="138"/>
      <c r="AB25" s="125"/>
      <c r="AC25" s="2"/>
      <c r="AW25" s="2"/>
      <c r="BA25" s="39">
        <f>M22</f>
        <v>0.86</v>
      </c>
      <c r="BB25" s="57">
        <f>G23</f>
        <v>0.72</v>
      </c>
      <c r="BC25" s="57">
        <f>I23</f>
        <v>1</v>
      </c>
      <c r="BD25" s="16">
        <f>IF(BG10="non","",IF(BB25&lt;BJ25,0,IF(BB25&gt;BJ25,3,IF(BB25=BJ25,1))))</f>
        <v>0</v>
      </c>
      <c r="BE25" s="16">
        <f>IF(BG10="non","",IF(BC25&lt;BK25,0,IF(BC25&gt;BK25,3,IF(BC25=BK25,1))))</f>
        <v>3</v>
      </c>
      <c r="BF25" s="16">
        <f>IF(BG10="non","",IF(BA25&lt;BI25,0,IF(BA25&gt;BI25,1,IF(BA25=BI25,1))))</f>
        <v>0</v>
      </c>
      <c r="BG25" s="47">
        <f>IF(BA25=BI25,3,IF(BA25&gt;BI25,BD25+BE25+BF25,IF(BB25=BJ25,1,IF(BC25=BK25,1,IF(BN25=1,BD25+BE25+BF25-1,BD25+BE25+BF25)))))</f>
        <v>2</v>
      </c>
      <c r="BH25" s="35"/>
      <c r="BI25" s="37">
        <f>AA22</f>
        <v>0.88636363636363635</v>
      </c>
      <c r="BJ25" s="49">
        <f>U23</f>
        <v>1</v>
      </c>
      <c r="BK25" s="49">
        <f>W23</f>
        <v>0.77272727272727271</v>
      </c>
      <c r="BL25" s="16">
        <f>IF(BG10="non","",IF(BJ25&lt;BB25,0,IF(BJ25&gt;BB25,3,IF(BJ25=BB25,1))))</f>
        <v>3</v>
      </c>
      <c r="BM25" s="16">
        <f>IF(BG10="non","",IF(BK25&lt;BC25,0,IF(BK25&gt;BC25,3,IF(BK25=BC25,1))))</f>
        <v>0</v>
      </c>
      <c r="BN25" s="16">
        <f>IF(BG10="non","",IF(BI25&lt;BA25,0,IF(BI25&gt;BA25,1,IF(BI25=BA25,1))))</f>
        <v>1</v>
      </c>
      <c r="BO25" s="47">
        <f>IF(BG25=-1,6,IF(BG25=0,6,IF(BG25=1,5,IF(BG25=2,4,IF(BG25=3,3,IF(BG25=4,2,IF(BG25=5,1,IF(BG25&gt;=6,0,))))))))</f>
        <v>4</v>
      </c>
    </row>
    <row r="26" spans="1:67" ht="6.2" customHeight="1" thickBot="1">
      <c r="A26" s="2"/>
      <c r="B26" s="19" t="s">
        <v>17</v>
      </c>
      <c r="C26" s="1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18</v>
      </c>
      <c r="P26" s="19" t="s">
        <v>17</v>
      </c>
      <c r="Q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18"/>
      <c r="AW26" s="2"/>
    </row>
    <row r="27" spans="1:67" ht="24.95" customHeight="1" thickBot="1">
      <c r="A27" s="2"/>
      <c r="B27" s="142" t="s">
        <v>19</v>
      </c>
      <c r="C27" s="142"/>
      <c r="D27" s="142"/>
      <c r="E27" s="143" t="s">
        <v>20</v>
      </c>
      <c r="F27" s="144"/>
      <c r="G27" s="145"/>
      <c r="H27" s="84"/>
      <c r="I27" s="136" t="s">
        <v>21</v>
      </c>
      <c r="J27" s="137"/>
      <c r="K27" s="137"/>
      <c r="L27" s="137"/>
      <c r="M27" s="137"/>
      <c r="N27" s="77">
        <f>SUM(N10:N25)</f>
        <v>12</v>
      </c>
      <c r="O27" s="2"/>
      <c r="P27" s="140" t="s">
        <v>19</v>
      </c>
      <c r="Q27" s="140"/>
      <c r="R27" s="140"/>
      <c r="S27" s="113" t="s">
        <v>20</v>
      </c>
      <c r="T27" s="114"/>
      <c r="U27" s="115"/>
      <c r="V27" s="84"/>
      <c r="W27" s="136" t="s">
        <v>21</v>
      </c>
      <c r="X27" s="137"/>
      <c r="Y27" s="137"/>
      <c r="Z27" s="137"/>
      <c r="AA27" s="137"/>
      <c r="AB27" s="77">
        <f>SUM(AB10:AB25)</f>
        <v>12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18"/>
      <c r="AW27" s="2"/>
    </row>
    <row r="28" spans="1:67" ht="30" customHeight="1" thickBot="1">
      <c r="A28" s="2"/>
      <c r="B28" s="141" t="s">
        <v>80</v>
      </c>
      <c r="C28" s="141"/>
      <c r="D28" s="141"/>
      <c r="E28" s="116"/>
      <c r="F28" s="117"/>
      <c r="G28" s="118"/>
      <c r="H28" s="87"/>
      <c r="I28" s="88"/>
      <c r="J28" s="78" t="s">
        <v>55</v>
      </c>
      <c r="K28" s="80">
        <f>IF(N27&gt;=16,1,0)</f>
        <v>0</v>
      </c>
      <c r="L28" s="78" t="s">
        <v>56</v>
      </c>
      <c r="M28" s="80">
        <f>IF(N27=AB27,0,IF(N27&gt;AB27,0,IF(AB27-N27&lt;=8,1,0)))</f>
        <v>0</v>
      </c>
      <c r="N28" s="79" t="str">
        <f>IF(N27&gt;AB27,"4",IF(AND(N27=AB27,N27&gt;0,AB27&gt;0),"2",IF(N27&lt;AB27,"0","")))</f>
        <v>2</v>
      </c>
      <c r="O28" s="2"/>
      <c r="P28" s="141" t="s">
        <v>81</v>
      </c>
      <c r="Q28" s="141"/>
      <c r="R28" s="141"/>
      <c r="S28" s="116"/>
      <c r="T28" s="117"/>
      <c r="U28" s="118"/>
      <c r="V28" s="87"/>
      <c r="W28" s="88"/>
      <c r="X28" s="78" t="s">
        <v>55</v>
      </c>
      <c r="Y28" s="80">
        <f>IF(AB27&gt;=16,1,0)</f>
        <v>0</v>
      </c>
      <c r="Z28" s="78" t="s">
        <v>56</v>
      </c>
      <c r="AA28" s="80">
        <f>IF(AB27=N27,0,IF(AB27&gt;N27,0,IF(N27-AB27&lt;=8,1,0)))</f>
        <v>0</v>
      </c>
      <c r="AB28" s="79" t="str">
        <f>IF(AB27&gt;N27,"4",IF(AND(AB27=N27,AB27&gt;0,N27&gt;0),"2",IF(AB27&lt;N27,"0","")))</f>
        <v>2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67" ht="30" customHeight="1" thickBot="1">
      <c r="A29" s="2"/>
      <c r="B29" s="2"/>
      <c r="C29" s="2"/>
      <c r="D29" s="2"/>
      <c r="E29" s="2"/>
      <c r="F29" s="2"/>
      <c r="G29" s="2"/>
      <c r="H29" s="2"/>
      <c r="I29" s="110" t="s">
        <v>57</v>
      </c>
      <c r="J29" s="111"/>
      <c r="K29" s="111"/>
      <c r="L29" s="111"/>
      <c r="M29" s="112"/>
      <c r="N29" s="83">
        <f>N28+M28+K28</f>
        <v>2</v>
      </c>
      <c r="O29" s="2"/>
      <c r="P29" s="2"/>
      <c r="Q29" s="2"/>
      <c r="R29" s="2"/>
      <c r="S29" s="2"/>
      <c r="T29" s="2"/>
      <c r="U29" s="2"/>
      <c r="V29" s="2"/>
      <c r="W29" s="110" t="s">
        <v>57</v>
      </c>
      <c r="X29" s="111"/>
      <c r="Y29" s="111"/>
      <c r="Z29" s="111"/>
      <c r="AA29" s="112"/>
      <c r="AB29" s="83">
        <f>AB28+AA28+Y28</f>
        <v>2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67" ht="30" customHeight="1">
      <c r="A30" s="2"/>
      <c r="B30" s="2"/>
      <c r="C30" s="2"/>
      <c r="D30" s="2"/>
      <c r="E30" s="2"/>
      <c r="F30" s="2"/>
      <c r="G30" s="2"/>
      <c r="H30" s="2"/>
      <c r="I30" s="81"/>
      <c r="J30" s="81"/>
      <c r="K30" s="81"/>
      <c r="L30" s="81"/>
      <c r="M30" s="81"/>
      <c r="N30" s="82"/>
      <c r="O30" s="2"/>
      <c r="P30" s="2"/>
      <c r="Q30" s="2"/>
      <c r="R30" s="2"/>
      <c r="S30" s="2"/>
      <c r="T30" s="2"/>
      <c r="U30" s="2"/>
      <c r="V30" s="2"/>
      <c r="W30" s="81"/>
      <c r="X30" s="81"/>
      <c r="Y30" s="81"/>
      <c r="Z30" s="81"/>
      <c r="AA30" s="81"/>
      <c r="AB30" s="8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67">
      <c r="A31" s="2"/>
      <c r="B31" s="17" t="s">
        <v>47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67">
      <c r="A32" s="2"/>
      <c r="B32" s="17" t="s">
        <v>46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28">
      <c r="B33" s="20" t="s">
        <v>22</v>
      </c>
      <c r="P33" s="100" t="s">
        <v>35</v>
      </c>
      <c r="Q33" s="101"/>
      <c r="R33" s="101"/>
      <c r="S33" s="101"/>
      <c r="T33" s="101"/>
      <c r="Z33" s="135" t="s">
        <v>61</v>
      </c>
      <c r="AA33" s="135"/>
      <c r="AB33" s="135"/>
    </row>
    <row r="38" spans="2:28" ht="12.75" customHeight="1"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2:28" ht="12.75" customHeight="1"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2:28" ht="12.75" customHeight="1"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</sheetData>
  <sheetProtection formatCells="0" formatColumns="0" formatRows="0" insertColumns="0" insertRows="0" insertHyperlinks="0" deleteColumns="0" deleteRows="0" sort="0" autoFilter="0" pivotTables="0"/>
  <mergeCells count="196">
    <mergeCell ref="V5:X6"/>
    <mergeCell ref="Y5:Y6"/>
    <mergeCell ref="K2:L3"/>
    <mergeCell ref="B2:J3"/>
    <mergeCell ref="BB14:BC14"/>
    <mergeCell ref="BB18:BC18"/>
    <mergeCell ref="BB22:BC22"/>
    <mergeCell ref="BH11:BH13"/>
    <mergeCell ref="BH15:BH17"/>
    <mergeCell ref="BH19:BH21"/>
    <mergeCell ref="BD10:BF10"/>
    <mergeCell ref="BC15:BC16"/>
    <mergeCell ref="B5:G5"/>
    <mergeCell ref="H5:K6"/>
    <mergeCell ref="L5:N6"/>
    <mergeCell ref="P5:U5"/>
    <mergeCell ref="B6:G6"/>
    <mergeCell ref="P6:U6"/>
    <mergeCell ref="M10:M13"/>
    <mergeCell ref="H11:H12"/>
    <mergeCell ref="I11:I12"/>
    <mergeCell ref="J12:J13"/>
    <mergeCell ref="K12:K13"/>
    <mergeCell ref="B10:B13"/>
    <mergeCell ref="BL14:BN14"/>
    <mergeCell ref="BL18:BN18"/>
    <mergeCell ref="BL22:BN22"/>
    <mergeCell ref="BB11:BB12"/>
    <mergeCell ref="BC11:BC12"/>
    <mergeCell ref="BI11:BI12"/>
    <mergeCell ref="BJ11:BJ12"/>
    <mergeCell ref="BK11:BK12"/>
    <mergeCell ref="BJ10:BK10"/>
    <mergeCell ref="BB10:BC10"/>
    <mergeCell ref="BL10:BN10"/>
    <mergeCell ref="BA11:BA12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AB10:AB13"/>
    <mergeCell ref="L10:L13"/>
    <mergeCell ref="F11:F12"/>
    <mergeCell ref="G11:G12"/>
    <mergeCell ref="C10:D11"/>
    <mergeCell ref="P10:P13"/>
    <mergeCell ref="Q10:R11"/>
    <mergeCell ref="S10:S13"/>
    <mergeCell ref="Q12:R13"/>
    <mergeCell ref="E10:E13"/>
    <mergeCell ref="J10:J11"/>
    <mergeCell ref="C12:D13"/>
    <mergeCell ref="K10:K11"/>
    <mergeCell ref="Q9:R9"/>
    <mergeCell ref="T11:T12"/>
    <mergeCell ref="U11:U12"/>
    <mergeCell ref="V11:V12"/>
    <mergeCell ref="AB14:AB17"/>
    <mergeCell ref="X14:X15"/>
    <mergeCell ref="U15:U16"/>
    <mergeCell ref="V15:V16"/>
    <mergeCell ref="Y16:Y17"/>
    <mergeCell ref="Y14:Y15"/>
    <mergeCell ref="AA14:AA17"/>
    <mergeCell ref="Z10:Z13"/>
    <mergeCell ref="Y12:Y13"/>
    <mergeCell ref="Y10:Y11"/>
    <mergeCell ref="X16:X17"/>
    <mergeCell ref="Z14:Z17"/>
    <mergeCell ref="W11:W12"/>
    <mergeCell ref="X10:X11"/>
    <mergeCell ref="X12:X13"/>
    <mergeCell ref="AA10:AA13"/>
    <mergeCell ref="W15:W16"/>
    <mergeCell ref="T15:T16"/>
    <mergeCell ref="P14:P17"/>
    <mergeCell ref="Q14:R15"/>
    <mergeCell ref="S14:S17"/>
    <mergeCell ref="Q16:R17"/>
    <mergeCell ref="B18:B21"/>
    <mergeCell ref="C18:D19"/>
    <mergeCell ref="E18:E21"/>
    <mergeCell ref="J18:J19"/>
    <mergeCell ref="C20:D21"/>
    <mergeCell ref="J20:J21"/>
    <mergeCell ref="K14:K15"/>
    <mergeCell ref="L14:L17"/>
    <mergeCell ref="M14:M17"/>
    <mergeCell ref="K16:K17"/>
    <mergeCell ref="B14:B17"/>
    <mergeCell ref="C14:D15"/>
    <mergeCell ref="E14:E17"/>
    <mergeCell ref="J14:J15"/>
    <mergeCell ref="G15:G16"/>
    <mergeCell ref="H15:H16"/>
    <mergeCell ref="I15:I16"/>
    <mergeCell ref="C16:D17"/>
    <mergeCell ref="F19:F20"/>
    <mergeCell ref="G19:G20"/>
    <mergeCell ref="H19:H20"/>
    <mergeCell ref="I19:I20"/>
    <mergeCell ref="J16:J17"/>
    <mergeCell ref="F15:F16"/>
    <mergeCell ref="L22:L25"/>
    <mergeCell ref="M22:M25"/>
    <mergeCell ref="N22:N25"/>
    <mergeCell ref="K24:K25"/>
    <mergeCell ref="N14:N17"/>
    <mergeCell ref="AA22:AA25"/>
    <mergeCell ref="Q24:R25"/>
    <mergeCell ref="S18:S21"/>
    <mergeCell ref="X18:X19"/>
    <mergeCell ref="K18:K19"/>
    <mergeCell ref="L18:L21"/>
    <mergeCell ref="M18:M21"/>
    <mergeCell ref="N18:N21"/>
    <mergeCell ref="X20:X21"/>
    <mergeCell ref="P18:P21"/>
    <mergeCell ref="Q18:R19"/>
    <mergeCell ref="Y18:Y19"/>
    <mergeCell ref="Z18:Z21"/>
    <mergeCell ref="Y20:Y21"/>
    <mergeCell ref="K20:K21"/>
    <mergeCell ref="Q20:R21"/>
    <mergeCell ref="B22:B25"/>
    <mergeCell ref="C22:D23"/>
    <mergeCell ref="E22:E25"/>
    <mergeCell ref="J22:J23"/>
    <mergeCell ref="C24:D25"/>
    <mergeCell ref="J24:J25"/>
    <mergeCell ref="G23:G24"/>
    <mergeCell ref="I23:I24"/>
    <mergeCell ref="H23:H24"/>
    <mergeCell ref="F23:F24"/>
    <mergeCell ref="M2:Y3"/>
    <mergeCell ref="I29:M29"/>
    <mergeCell ref="BD14:BF14"/>
    <mergeCell ref="C38:Z40"/>
    <mergeCell ref="Z33:AB33"/>
    <mergeCell ref="W27:AA27"/>
    <mergeCell ref="AA18:AA21"/>
    <mergeCell ref="K22:K23"/>
    <mergeCell ref="P27:R27"/>
    <mergeCell ref="B28:D28"/>
    <mergeCell ref="P28:R28"/>
    <mergeCell ref="B27:D27"/>
    <mergeCell ref="I27:M27"/>
    <mergeCell ref="E27:G27"/>
    <mergeCell ref="E28:G28"/>
    <mergeCell ref="AB22:AB25"/>
    <mergeCell ref="P22:P25"/>
    <mergeCell ref="Q22:R23"/>
    <mergeCell ref="S22:S25"/>
    <mergeCell ref="X22:X23"/>
    <mergeCell ref="T23:T24"/>
    <mergeCell ref="U23:U24"/>
    <mergeCell ref="X24:X25"/>
    <mergeCell ref="Y22:Y23"/>
    <mergeCell ref="BM8:BO9"/>
    <mergeCell ref="BJ18:BK18"/>
    <mergeCell ref="BJ22:BK22"/>
    <mergeCell ref="BA15:BA16"/>
    <mergeCell ref="BB15:BB16"/>
    <mergeCell ref="BD18:BF18"/>
    <mergeCell ref="P33:T33"/>
    <mergeCell ref="Z22:Z25"/>
    <mergeCell ref="BB8:BD9"/>
    <mergeCell ref="BE8:BG9"/>
    <mergeCell ref="BJ8:BL9"/>
    <mergeCell ref="BJ14:BK14"/>
    <mergeCell ref="W29:AA29"/>
    <mergeCell ref="S27:U27"/>
    <mergeCell ref="S28:U28"/>
    <mergeCell ref="BD22:BF22"/>
    <mergeCell ref="V23:V24"/>
    <mergeCell ref="W23:W24"/>
    <mergeCell ref="Y24:Y25"/>
    <mergeCell ref="T19:T20"/>
    <mergeCell ref="U19:U20"/>
    <mergeCell ref="V19:V20"/>
    <mergeCell ref="W19:W20"/>
    <mergeCell ref="AB18:AB21"/>
  </mergeCells>
  <phoneticPr fontId="0" type="noConversion"/>
  <hyperlinks>
    <hyperlink ref="P33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9" firstPageNumber="0" orientation="landscape" horizontalDpi="300" verticalDpi="300" r:id="rId2"/>
  <headerFooter alignWithMargins="0"/>
  <rowBreaks count="1" manualBreakCount="1">
    <brk id="3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workbookViewId="0">
      <selection activeCell="A8" sqref="A8"/>
    </sheetView>
  </sheetViews>
  <sheetFormatPr baseColWidth="10" defaultRowHeight="12.75"/>
  <cols>
    <col min="1" max="1" width="13.7109375" customWidth="1"/>
  </cols>
  <sheetData>
    <row r="1" spans="1:1">
      <c r="A1" s="1" t="s">
        <v>23</v>
      </c>
    </row>
    <row r="2" spans="1:1">
      <c r="A2" s="1" t="s">
        <v>24</v>
      </c>
    </row>
    <row r="3" spans="1:1">
      <c r="A3" s="1" t="s">
        <v>25</v>
      </c>
    </row>
    <row r="4" spans="1:1">
      <c r="A4" s="1" t="s">
        <v>3</v>
      </c>
    </row>
    <row r="5" spans="1:1">
      <c r="A5" s="1" t="s">
        <v>26</v>
      </c>
    </row>
    <row r="6" spans="1:1">
      <c r="A6" s="1" t="s">
        <v>27</v>
      </c>
    </row>
    <row r="7" spans="1:1">
      <c r="A7" s="1" t="s">
        <v>28</v>
      </c>
    </row>
    <row r="8" spans="1:1">
      <c r="A8" s="1" t="s">
        <v>29</v>
      </c>
    </row>
    <row r="9" spans="1:1">
      <c r="A9" s="1" t="s">
        <v>30</v>
      </c>
    </row>
  </sheetData>
  <sheetProtection sheet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Feuille de match Hérissé</vt:lpstr>
      <vt:lpstr>Feuil1</vt:lpstr>
      <vt:lpstr>ListeClubs</vt:lpstr>
      <vt:lpstr>'Feuille de match Hérissé'!Zone_d_impression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</dc:creator>
  <cp:lastModifiedBy>BCA</cp:lastModifiedBy>
  <cp:lastPrinted>2021-05-01T17:06:48Z</cp:lastPrinted>
  <dcterms:created xsi:type="dcterms:W3CDTF">2015-10-19T08:51:29Z</dcterms:created>
  <dcterms:modified xsi:type="dcterms:W3CDTF">2022-02-08T16:04:59Z</dcterms:modified>
</cp:coreProperties>
</file>